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20" activeTab="0"/>
  </bookViews>
  <sheets>
    <sheet name="resultatrakning" sheetId="1" r:id="rId1"/>
    <sheet name="balansrakning" sheetId="2" r:id="rId2"/>
    <sheet name="Tillaggsuppl" sheetId="3" r:id="rId3"/>
  </sheets>
  <definedNames>
    <definedName name="_xlnm.Print_Area" localSheetId="1">'balansrakning'!$A$2:$F$48</definedName>
    <definedName name="_xlnm.Print_Area" localSheetId="0">'resultatrakning'!$A$2:$F$39</definedName>
    <definedName name="_xlnm.Print_Area" localSheetId="2">'Tillaggsuppl'!$A$2:$H$39</definedName>
  </definedNames>
  <calcPr fullCalcOnLoad="1"/>
</workbook>
</file>

<file path=xl/sharedStrings.xml><?xml version="1.0" encoding="utf-8"?>
<sst xmlns="http://schemas.openxmlformats.org/spreadsheetml/2006/main" count="115" uniqueCount="95">
  <si>
    <t>Rörelsens intäkter</t>
  </si>
  <si>
    <t>Rörelsens kostnader</t>
  </si>
  <si>
    <t>Resultat från finansiella poster</t>
  </si>
  <si>
    <t>Bokslutsdispositioner</t>
  </si>
  <si>
    <t xml:space="preserve">Årsavgifter medlemmar </t>
  </si>
  <si>
    <t xml:space="preserve">Övriga intäkter </t>
  </si>
  <si>
    <t>Summa intäkter</t>
  </si>
  <si>
    <t xml:space="preserve">Reparationer  </t>
  </si>
  <si>
    <t xml:space="preserve">Övriga driftskostnader  </t>
  </si>
  <si>
    <t xml:space="preserve">Fastighetsskatt  </t>
  </si>
  <si>
    <t xml:space="preserve">Övriga förvaltnings- och rörelsekostnader   </t>
  </si>
  <si>
    <t>Avskrivningar av anläggningstillgångar</t>
  </si>
  <si>
    <t xml:space="preserve">Byggnad   </t>
  </si>
  <si>
    <t>Rörelseresultat</t>
  </si>
  <si>
    <t xml:space="preserve">Ränteintäkter </t>
  </si>
  <si>
    <t xml:space="preserve">Räntekostnader och liknande resultatposter  </t>
  </si>
  <si>
    <t xml:space="preserve">Resultat efter finansiella poster </t>
  </si>
  <si>
    <t>Skatt på årets resultat</t>
  </si>
  <si>
    <t xml:space="preserve">Årets resultat  </t>
  </si>
  <si>
    <t>TILLGÅNGAR</t>
  </si>
  <si>
    <t>Materiella anläggningstillgångar</t>
  </si>
  <si>
    <t>EGET KAPITAL OCH SKULDER</t>
  </si>
  <si>
    <t>Eget kapital</t>
  </si>
  <si>
    <t>Avsättningar</t>
  </si>
  <si>
    <t>Långfristiga skulder</t>
  </si>
  <si>
    <t>Kortfristiga skulder</t>
  </si>
  <si>
    <t>Anläggningstillgångar</t>
  </si>
  <si>
    <t xml:space="preserve">Summa anläggningstillgångar </t>
  </si>
  <si>
    <t>Omsättningstillgångar</t>
  </si>
  <si>
    <t>Kortfristiga fordringar</t>
  </si>
  <si>
    <t xml:space="preserve">Förutbetalda kostnader och upplupna intäkter  </t>
  </si>
  <si>
    <t xml:space="preserve">Kassa och bank  </t>
  </si>
  <si>
    <t xml:space="preserve">Summa omsättningstillgångar </t>
  </si>
  <si>
    <t xml:space="preserve">Summa tillgångar </t>
  </si>
  <si>
    <t>Bundet eget kapital</t>
  </si>
  <si>
    <t xml:space="preserve">Inbetalda insatser </t>
  </si>
  <si>
    <t>Fritt eget kapital</t>
  </si>
  <si>
    <t xml:space="preserve">Balanserat resultat   </t>
  </si>
  <si>
    <t xml:space="preserve">Årets resultat </t>
  </si>
  <si>
    <t>Summa eget kapital</t>
  </si>
  <si>
    <t xml:space="preserve">Underhållsfond  </t>
  </si>
  <si>
    <t xml:space="preserve">Summa avsättningar </t>
  </si>
  <si>
    <t xml:space="preserve">Skulder till kreditinstitut  </t>
  </si>
  <si>
    <t xml:space="preserve">Summa långfristiga skulder </t>
  </si>
  <si>
    <t xml:space="preserve">Leverantörsskulder  </t>
  </si>
  <si>
    <t xml:space="preserve">Skatteskulder  </t>
  </si>
  <si>
    <t xml:space="preserve">Övriga skulder  </t>
  </si>
  <si>
    <t xml:space="preserve">Upplupna kostnader och förutbetalda intäkter  </t>
  </si>
  <si>
    <t xml:space="preserve">Summa kortfristiga skulder </t>
  </si>
  <si>
    <t xml:space="preserve">Summa eget kapital och skulder </t>
  </si>
  <si>
    <t>Utdelning</t>
  </si>
  <si>
    <t>Övriga kortfristiga fordringar</t>
  </si>
  <si>
    <t>Ställda säkerheter och ansvarsförbindelser</t>
  </si>
  <si>
    <t xml:space="preserve">Fastighetsskötsel </t>
  </si>
  <si>
    <t>Värderingsprinciperna är oförändrade i jämförelse med föregående år.</t>
  </si>
  <si>
    <t>1. Anläggningstillgångar</t>
  </si>
  <si>
    <t xml:space="preserve">Anskaffningsvärde byggnad  </t>
  </si>
  <si>
    <t xml:space="preserve">Ackumulerade avskrivningar  </t>
  </si>
  <si>
    <t xml:space="preserve">Bokfört värde  </t>
  </si>
  <si>
    <t>2. Förändringar i eget kapital</t>
  </si>
  <si>
    <t xml:space="preserve">4. Skulder till kreditinstitut  </t>
  </si>
  <si>
    <t>5. Upplupna kostnader och förutbetalda intäkter</t>
  </si>
  <si>
    <t>Upplupna arvoden</t>
  </si>
  <si>
    <t>Upplupen ränta SEB Bolån</t>
  </si>
  <si>
    <t>Förutbetalda avgifter</t>
  </si>
  <si>
    <t>Summa</t>
  </si>
  <si>
    <t>Summa Skulder</t>
  </si>
  <si>
    <t>Försäkringar</t>
  </si>
  <si>
    <t>Ränta</t>
  </si>
  <si>
    <t>Föregående års förlust/vinst balanserades mot tidigare vinster.</t>
  </si>
  <si>
    <t>Övriga upplupna poster</t>
  </si>
  <si>
    <t xml:space="preserve">Tillgångar och skulder är värderade till anskaffningsvärde där ej annat anges. </t>
  </si>
  <si>
    <t>resultat</t>
  </si>
  <si>
    <t>balans</t>
  </si>
  <si>
    <t>tillägg</t>
  </si>
  <si>
    <t xml:space="preserve">Upplupen värmekostnad </t>
  </si>
  <si>
    <t>Värmepanna</t>
  </si>
  <si>
    <t>Från 2007 skrivs värmepanna av med 10% av anskaffningsvärdet 100 000 kr.</t>
  </si>
  <si>
    <t xml:space="preserve">Anskaffningsvärde värmepanna </t>
  </si>
  <si>
    <t>8. Maskiner o inventarier</t>
  </si>
  <si>
    <t>Fjärrvärme ersatte Gas 2007, se not 1</t>
  </si>
  <si>
    <t>Värme</t>
  </si>
  <si>
    <t xml:space="preserve">Övriga Taxebundna kostnader </t>
  </si>
  <si>
    <r>
      <t xml:space="preserve">SEB SHB Bolån </t>
    </r>
    <r>
      <rPr>
        <i/>
        <sz val="10"/>
        <rFont val="Arial"/>
        <family val="2"/>
      </rPr>
      <t>( rörlig ränta)</t>
    </r>
  </si>
  <si>
    <t xml:space="preserve">3.Konsult/ Revisionsarvode </t>
  </si>
  <si>
    <t>Pantbrev 937 000 SEK med bästa rätt hos SHB</t>
  </si>
  <si>
    <t>2002-12-31</t>
  </si>
  <si>
    <t>2001-12-31</t>
  </si>
  <si>
    <t xml:space="preserve"> </t>
  </si>
  <si>
    <t>Förutbetlda räkningar</t>
  </si>
  <si>
    <t>Från 2003 skrivs normalt Byggnader av med 2% av anskaffningsvärdet.</t>
  </si>
  <si>
    <t>Resultaträkning 1 januari - 31 december 2018</t>
  </si>
  <si>
    <t>Balansräkning 1 januari - 31 december 2018</t>
  </si>
  <si>
    <t>Tilläggsupplysningar 2018</t>
  </si>
  <si>
    <t>ränta 1,75%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</si>
</sst>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#,##0\ _k_r"/>
    <numFmt numFmtId="168" formatCode="d/mmm/yyyy"/>
    <numFmt numFmtId="169" formatCode="mmmm\ d\,\ yyyy"/>
    <numFmt numFmtId="170" formatCode="[$-41D]&quot;den &quot;d\ mmmm\ yyyy"/>
    <numFmt numFmtId="171" formatCode="#,##0\ &quot;kr&quot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6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1" applyNumberFormat="0" applyFont="0" applyAlignment="0" applyProtection="0"/>
    <xf numFmtId="0" fontId="11" fillId="17" borderId="2" applyNumberFormat="0" applyAlignment="0" applyProtection="0"/>
    <xf numFmtId="0" fontId="14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7" borderId="2" applyNumberFormat="0" applyAlignment="0" applyProtection="0"/>
    <xf numFmtId="0" fontId="12" fillId="22" borderId="3" applyNumberFormat="0" applyAlignment="0" applyProtection="0"/>
    <xf numFmtId="0" fontId="19" fillId="0" borderId="4" applyNumberFormat="0" applyFill="0" applyAlignment="0" applyProtection="0"/>
    <xf numFmtId="0" fontId="20" fillId="23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6" fillId="0" borderId="0" xfId="0" applyFont="1" applyAlignment="1">
      <alignment/>
    </xf>
    <xf numFmtId="10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0" fillId="0" borderId="11" xfId="0" applyBorder="1" applyAlignment="1">
      <alignment/>
    </xf>
    <xf numFmtId="169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0" fillId="0" borderId="11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67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7" fontId="6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/>
    </xf>
    <xf numFmtId="167" fontId="7" fillId="0" borderId="0" xfId="0" applyNumberFormat="1" applyFont="1" applyAlignment="1">
      <alignment/>
    </xf>
    <xf numFmtId="167" fontId="0" fillId="0" borderId="10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14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7" fontId="2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3" fontId="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1" fontId="2" fillId="0" borderId="0" xfId="0" applyNumberFormat="1" applyFont="1" applyAlignment="1">
      <alignment/>
    </xf>
    <xf numFmtId="0" fontId="25" fillId="0" borderId="0" xfId="0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PageLayoutView="0" workbookViewId="0" topLeftCell="A1">
      <selection activeCell="A2" sqref="A2:F39"/>
    </sheetView>
  </sheetViews>
  <sheetFormatPr defaultColWidth="9.140625" defaultRowHeight="12.75"/>
  <cols>
    <col min="1" max="1" width="35.8515625" style="0" customWidth="1"/>
    <col min="2" max="2" width="3.00390625" style="23" customWidth="1"/>
    <col min="3" max="13" width="8.8515625" style="0" customWidth="1"/>
    <col min="14" max="16" width="9.7109375" style="0" customWidth="1"/>
    <col min="17" max="17" width="10.421875" style="37" customWidth="1"/>
    <col min="18" max="19" width="9.421875" style="0" customWidth="1"/>
    <col min="20" max="20" width="10.140625" style="0" customWidth="1"/>
  </cols>
  <sheetData>
    <row r="1" spans="3:17" ht="12.75">
      <c r="C1" t="s">
        <v>88</v>
      </c>
      <c r="D1" t="s">
        <v>88</v>
      </c>
      <c r="E1" t="s">
        <v>88</v>
      </c>
      <c r="F1" t="s">
        <v>88</v>
      </c>
      <c r="G1" t="s">
        <v>88</v>
      </c>
      <c r="P1" s="35" t="s">
        <v>73</v>
      </c>
      <c r="Q1" s="43" t="s">
        <v>74</v>
      </c>
    </row>
    <row r="2" spans="1:20" s="2" customFormat="1" ht="23.25">
      <c r="A2" s="2" t="s">
        <v>91</v>
      </c>
      <c r="B2" s="22"/>
      <c r="Q2" s="38"/>
      <c r="R2"/>
      <c r="S2"/>
      <c r="T2"/>
    </row>
    <row r="3" spans="3:20" ht="12.75">
      <c r="C3" s="3">
        <v>2018</v>
      </c>
      <c r="D3" s="3">
        <v>2017</v>
      </c>
      <c r="E3" s="3">
        <v>2016</v>
      </c>
      <c r="F3" s="3">
        <v>2015</v>
      </c>
      <c r="G3" s="3">
        <v>2014</v>
      </c>
      <c r="H3" s="3">
        <v>2013</v>
      </c>
      <c r="I3" s="3">
        <v>2012</v>
      </c>
      <c r="J3" s="3">
        <v>2011</v>
      </c>
      <c r="K3" s="3">
        <v>2010</v>
      </c>
      <c r="L3" s="3">
        <v>2009</v>
      </c>
      <c r="M3" s="3">
        <v>2008</v>
      </c>
      <c r="N3" s="3">
        <v>2007</v>
      </c>
      <c r="O3" s="3">
        <v>2006</v>
      </c>
      <c r="P3" s="3">
        <v>2005</v>
      </c>
      <c r="Q3" s="39">
        <v>2004</v>
      </c>
      <c r="R3" s="3">
        <v>2003</v>
      </c>
      <c r="S3" s="67">
        <v>2002</v>
      </c>
      <c r="T3" s="67">
        <v>2001</v>
      </c>
    </row>
    <row r="4" spans="1:18" ht="12.75">
      <c r="A4" s="3" t="s">
        <v>0</v>
      </c>
      <c r="B4" s="2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9"/>
      <c r="R4" s="3"/>
    </row>
    <row r="5" spans="1:20" ht="12.75">
      <c r="A5" t="s">
        <v>4</v>
      </c>
      <c r="C5" s="1">
        <v>339108</v>
      </c>
      <c r="D5" s="1">
        <v>355607</v>
      </c>
      <c r="E5" s="1">
        <v>377280</v>
      </c>
      <c r="F5" s="1">
        <v>409115</v>
      </c>
      <c r="G5" s="1">
        <v>339108</v>
      </c>
      <c r="H5" s="1">
        <v>339108</v>
      </c>
      <c r="I5" s="1">
        <v>335608</v>
      </c>
      <c r="J5" s="1">
        <v>350688</v>
      </c>
      <c r="K5" s="1">
        <v>311712</v>
      </c>
      <c r="L5" s="1">
        <v>318212</v>
      </c>
      <c r="M5" s="1">
        <v>319512</v>
      </c>
      <c r="N5" s="1">
        <v>377080</v>
      </c>
      <c r="O5" s="1">
        <v>432510</v>
      </c>
      <c r="P5" s="1">
        <v>435647</v>
      </c>
      <c r="Q5" s="37">
        <v>409488</v>
      </c>
      <c r="R5">
        <v>383680</v>
      </c>
      <c r="S5" s="1">
        <v>373092</v>
      </c>
      <c r="T5" s="1">
        <v>354222</v>
      </c>
    </row>
    <row r="6" spans="1:20" ht="13.5" thickBot="1">
      <c r="A6" t="s">
        <v>5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6128</v>
      </c>
      <c r="P6" s="4">
        <v>19794</v>
      </c>
      <c r="Q6" s="44">
        <v>6450</v>
      </c>
      <c r="R6" s="66">
        <v>0</v>
      </c>
      <c r="S6" s="7">
        <v>6</v>
      </c>
      <c r="T6" s="7">
        <v>600</v>
      </c>
    </row>
    <row r="7" spans="1:20" ht="12.75">
      <c r="A7" s="3" t="s">
        <v>6</v>
      </c>
      <c r="C7" s="1">
        <f aca="true" t="shared" si="0" ref="C7:K7">C5+C6</f>
        <v>339108</v>
      </c>
      <c r="D7" s="1">
        <f t="shared" si="0"/>
        <v>355607</v>
      </c>
      <c r="E7" s="1">
        <f t="shared" si="0"/>
        <v>377280</v>
      </c>
      <c r="F7" s="1">
        <f t="shared" si="0"/>
        <v>409115</v>
      </c>
      <c r="G7" s="1">
        <f t="shared" si="0"/>
        <v>339108</v>
      </c>
      <c r="H7" s="1">
        <f t="shared" si="0"/>
        <v>339108</v>
      </c>
      <c r="I7" s="1">
        <f t="shared" si="0"/>
        <v>335608</v>
      </c>
      <c r="J7" s="1">
        <f t="shared" si="0"/>
        <v>350688</v>
      </c>
      <c r="K7" s="1">
        <f t="shared" si="0"/>
        <v>311712</v>
      </c>
      <c r="L7" s="1">
        <f aca="true" t="shared" si="1" ref="L7:Q7">L5+L6</f>
        <v>318212</v>
      </c>
      <c r="M7" s="1">
        <f t="shared" si="1"/>
        <v>319512</v>
      </c>
      <c r="N7" s="1">
        <f t="shared" si="1"/>
        <v>377080</v>
      </c>
      <c r="O7" s="1">
        <f t="shared" si="1"/>
        <v>438638</v>
      </c>
      <c r="P7" s="1">
        <f t="shared" si="1"/>
        <v>455441</v>
      </c>
      <c r="Q7" s="37">
        <f t="shared" si="1"/>
        <v>415938</v>
      </c>
      <c r="R7" s="1">
        <f>R5+R6</f>
        <v>383680</v>
      </c>
      <c r="S7" s="1">
        <f>S5+S6</f>
        <v>373098</v>
      </c>
      <c r="T7" s="1">
        <f>T5+T6</f>
        <v>354822</v>
      </c>
    </row>
    <row r="8" spans="3:20" ht="18.75" customHeight="1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S8" s="1"/>
      <c r="T8" s="1"/>
    </row>
    <row r="9" spans="1:20" ht="12.75">
      <c r="A9" s="3" t="s">
        <v>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S9" s="1"/>
      <c r="T9" s="1"/>
    </row>
    <row r="10" spans="1:20" ht="12.75">
      <c r="A10" t="s">
        <v>53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37">
        <v>0</v>
      </c>
      <c r="R10">
        <v>0</v>
      </c>
      <c r="S10" s="1">
        <v>0</v>
      </c>
      <c r="T10" s="1">
        <v>0</v>
      </c>
    </row>
    <row r="11" spans="1:20" ht="12.75">
      <c r="A11" t="s">
        <v>7</v>
      </c>
      <c r="C11" s="1">
        <v>-7040.9</v>
      </c>
      <c r="D11" s="1">
        <v>-2000</v>
      </c>
      <c r="E11" s="1">
        <v>-31593</v>
      </c>
      <c r="F11" s="1">
        <v>-163656</v>
      </c>
      <c r="G11" s="1">
        <v>-10093</v>
      </c>
      <c r="H11" s="1">
        <v>-14708</v>
      </c>
      <c r="I11" s="1">
        <v>-12838.5</v>
      </c>
      <c r="J11" s="1">
        <v>-45351</v>
      </c>
      <c r="K11" s="1">
        <v>-129628</v>
      </c>
      <c r="L11" s="1">
        <v>-26129</v>
      </c>
      <c r="M11" s="1">
        <v>-82170</v>
      </c>
      <c r="N11" s="1">
        <v>-61291</v>
      </c>
      <c r="O11" s="1">
        <v>-21906</v>
      </c>
      <c r="P11" s="1">
        <v>-19005</v>
      </c>
      <c r="Q11" s="37">
        <v>-88281</v>
      </c>
      <c r="R11">
        <v>-83249</v>
      </c>
      <c r="S11" s="1">
        <v>-28596</v>
      </c>
      <c r="T11" s="1">
        <v>-98190</v>
      </c>
    </row>
    <row r="12" spans="1:20" ht="12.75">
      <c r="A12" t="s">
        <v>81</v>
      </c>
      <c r="B12" s="23">
        <v>8</v>
      </c>
      <c r="C12" s="1">
        <v>-62358</v>
      </c>
      <c r="D12" s="1">
        <v>-112274</v>
      </c>
      <c r="E12" s="1">
        <v>-107889</v>
      </c>
      <c r="F12" s="1">
        <v>-102054</v>
      </c>
      <c r="G12" s="1">
        <v>-102005</v>
      </c>
      <c r="H12" s="1">
        <v>-158549</v>
      </c>
      <c r="I12" s="1">
        <v>-110143</v>
      </c>
      <c r="J12" s="1">
        <v>-110143</v>
      </c>
      <c r="K12" s="1">
        <v>-119178</v>
      </c>
      <c r="L12" s="1">
        <v>-102487</v>
      </c>
      <c r="M12" s="1">
        <v>-104876</v>
      </c>
      <c r="N12" s="1">
        <v>-84593</v>
      </c>
      <c r="O12" s="1">
        <v>-103114</v>
      </c>
      <c r="P12" s="1">
        <v>-89267</v>
      </c>
      <c r="Q12" s="37">
        <v>-70488.78</v>
      </c>
      <c r="R12" s="1">
        <v>-95000</v>
      </c>
      <c r="S12" s="1">
        <v>-158716</v>
      </c>
      <c r="T12" s="1"/>
    </row>
    <row r="13" spans="1:20" ht="12.75">
      <c r="A13" t="s">
        <v>82</v>
      </c>
      <c r="C13" s="1">
        <v>-46278</v>
      </c>
      <c r="D13" s="1">
        <v>-43636</v>
      </c>
      <c r="E13" s="1">
        <v>-39893</v>
      </c>
      <c r="F13" s="1">
        <v>-34576</v>
      </c>
      <c r="G13" s="1">
        <v>-35286</v>
      </c>
      <c r="H13" s="1">
        <v>-37866</v>
      </c>
      <c r="I13" s="1">
        <v>-33030</v>
      </c>
      <c r="J13" s="1">
        <v>-36216</v>
      </c>
      <c r="K13" s="1">
        <v>-40357</v>
      </c>
      <c r="L13" s="1">
        <v>-31314</v>
      </c>
      <c r="M13" s="1">
        <v>-35747</v>
      </c>
      <c r="N13" s="1">
        <v>-35770</v>
      </c>
      <c r="O13" s="1">
        <v>-39237</v>
      </c>
      <c r="P13" s="1">
        <v>-39723</v>
      </c>
      <c r="Q13" s="37">
        <v>-39424</v>
      </c>
      <c r="R13">
        <v>-37394</v>
      </c>
      <c r="S13" s="1">
        <v>-42201</v>
      </c>
      <c r="T13" s="1">
        <v>-81178</v>
      </c>
    </row>
    <row r="14" spans="1:20" ht="12.75">
      <c r="A14" t="s">
        <v>8</v>
      </c>
      <c r="C14" s="1">
        <v>-18909</v>
      </c>
      <c r="D14" s="1">
        <v>-17108</v>
      </c>
      <c r="E14" s="1">
        <v>-25592</v>
      </c>
      <c r="F14" s="1">
        <v>-19382.5</v>
      </c>
      <c r="G14" s="1">
        <v>-18766</v>
      </c>
      <c r="H14" s="1">
        <v>-22208</v>
      </c>
      <c r="I14" s="1">
        <v>-44240.15</v>
      </c>
      <c r="J14" s="1">
        <v>-17766</v>
      </c>
      <c r="K14" s="1">
        <v>-10555</v>
      </c>
      <c r="L14" s="1">
        <v>-17565</v>
      </c>
      <c r="M14" s="1">
        <v>-20603</v>
      </c>
      <c r="N14" s="1">
        <v>-15974</v>
      </c>
      <c r="O14" s="1">
        <v>-16953</v>
      </c>
      <c r="P14" s="1">
        <v>-29197</v>
      </c>
      <c r="Q14" s="37">
        <v>-6337</v>
      </c>
      <c r="R14">
        <v>-10754</v>
      </c>
      <c r="S14" s="1">
        <v>-11999</v>
      </c>
      <c r="T14" s="1">
        <v>-13372</v>
      </c>
    </row>
    <row r="15" spans="1:20" ht="12.75">
      <c r="A15" t="s">
        <v>9</v>
      </c>
      <c r="C15" s="1">
        <v>-9205</v>
      </c>
      <c r="D15" s="1">
        <v>-8876</v>
      </c>
      <c r="E15" s="1">
        <v>-8701</v>
      </c>
      <c r="F15" s="1">
        <v>-8519</v>
      </c>
      <c r="G15" s="1">
        <v>-8470</v>
      </c>
      <c r="H15" s="1">
        <v>-9555</v>
      </c>
      <c r="I15" s="1">
        <v>-9114</v>
      </c>
      <c r="J15" s="1">
        <v>-8939</v>
      </c>
      <c r="K15" s="1">
        <v>-8904</v>
      </c>
      <c r="L15" s="1">
        <v>-8900</v>
      </c>
      <c r="M15" s="1">
        <v>-8400</v>
      </c>
      <c r="N15" s="1">
        <v>-47200</v>
      </c>
      <c r="O15" s="1">
        <v>-45246</v>
      </c>
      <c r="P15" s="1">
        <v>-47220</v>
      </c>
      <c r="Q15" s="37">
        <v>-47220</v>
      </c>
      <c r="R15">
        <v>-41300</v>
      </c>
      <c r="S15" s="1">
        <v>-38385</v>
      </c>
      <c r="T15" s="1">
        <v>-30125</v>
      </c>
    </row>
    <row r="16" spans="1:20" ht="12.75">
      <c r="A16" t="s">
        <v>67</v>
      </c>
      <c r="C16" s="1">
        <v>-22885</v>
      </c>
      <c r="D16" s="1">
        <v>-20743</v>
      </c>
      <c r="E16" s="1">
        <v>-20583</v>
      </c>
      <c r="F16" s="1">
        <v>-20576</v>
      </c>
      <c r="G16" s="1">
        <v>-18415</v>
      </c>
      <c r="H16" s="1">
        <v>-17946</v>
      </c>
      <c r="I16" s="1">
        <v>-16502</v>
      </c>
      <c r="J16" s="1">
        <v>-15787</v>
      </c>
      <c r="K16" s="1">
        <v>-13726</v>
      </c>
      <c r="L16" s="1">
        <v>-13723</v>
      </c>
      <c r="M16" s="1">
        <v>-12783</v>
      </c>
      <c r="N16" s="1">
        <v>-11992</v>
      </c>
      <c r="O16" s="1">
        <v>-11268</v>
      </c>
      <c r="P16" s="1">
        <v>-10868</v>
      </c>
      <c r="Q16" s="45">
        <v>-10396</v>
      </c>
      <c r="R16" s="1">
        <v>-8154</v>
      </c>
      <c r="S16" s="1">
        <v>-4917</v>
      </c>
      <c r="T16" s="1"/>
    </row>
    <row r="17" spans="1:20" ht="13.5" thickBot="1">
      <c r="A17" t="s">
        <v>10</v>
      </c>
      <c r="B17" s="23">
        <v>3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-8625</v>
      </c>
      <c r="M17" s="4">
        <v>-782</v>
      </c>
      <c r="N17" s="4">
        <v>-3438</v>
      </c>
      <c r="O17" s="4">
        <v>-5031</v>
      </c>
      <c r="P17" s="4">
        <v>-126</v>
      </c>
      <c r="Q17" s="44">
        <v>-5688</v>
      </c>
      <c r="R17" s="66">
        <v>-8532</v>
      </c>
      <c r="S17" s="4">
        <v>-12453</v>
      </c>
      <c r="T17" s="4">
        <v>-28972</v>
      </c>
    </row>
    <row r="18" spans="3:20" ht="12.75">
      <c r="C18" s="1">
        <f aca="true" t="shared" si="2" ref="C18:H18">SUM(C10:C17)</f>
        <v>-166675.9</v>
      </c>
      <c r="D18" s="1">
        <f t="shared" si="2"/>
        <v>-204637</v>
      </c>
      <c r="E18" s="1">
        <f t="shared" si="2"/>
        <v>-234251</v>
      </c>
      <c r="F18" s="1">
        <f t="shared" si="2"/>
        <v>-348763.5</v>
      </c>
      <c r="G18" s="1">
        <f t="shared" si="2"/>
        <v>-193035</v>
      </c>
      <c r="H18" s="1">
        <f t="shared" si="2"/>
        <v>-260832</v>
      </c>
      <c r="I18" s="1">
        <f aca="true" t="shared" si="3" ref="I18:N18">SUM(I10:I17)</f>
        <v>-225867.65</v>
      </c>
      <c r="J18" s="1">
        <f t="shared" si="3"/>
        <v>-234202</v>
      </c>
      <c r="K18" s="1">
        <f t="shared" si="3"/>
        <v>-322348</v>
      </c>
      <c r="L18" s="1">
        <f t="shared" si="3"/>
        <v>-208743</v>
      </c>
      <c r="M18" s="1">
        <f t="shared" si="3"/>
        <v>-265361</v>
      </c>
      <c r="N18" s="1">
        <f t="shared" si="3"/>
        <v>-260258</v>
      </c>
      <c r="O18" s="1">
        <f>SUM(O11:O17)</f>
        <v>-242755</v>
      </c>
      <c r="P18" s="1">
        <f>SUM(P11:P17)</f>
        <v>-235406</v>
      </c>
      <c r="Q18" s="37">
        <f>SUM(Q11:Q17)</f>
        <v>-267834.78</v>
      </c>
      <c r="R18">
        <f>SUM(R11:R17)</f>
        <v>-284383</v>
      </c>
      <c r="S18" s="1">
        <f>S10+S11+S13+S14++S15+S17+S12+S15</f>
        <v>-330735</v>
      </c>
      <c r="T18" s="1">
        <f>T10+T11+T13+T14++T15+T17</f>
        <v>-251837</v>
      </c>
    </row>
    <row r="19" spans="3:20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S19" s="1"/>
      <c r="T19" s="1"/>
    </row>
    <row r="20" spans="1:20" ht="12.75">
      <c r="A20" s="3" t="s">
        <v>11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S20" s="1"/>
      <c r="T20" s="1"/>
    </row>
    <row r="21" spans="1:20" ht="12.75">
      <c r="A21" s="8" t="s">
        <v>76</v>
      </c>
      <c r="B21" s="23">
        <v>8</v>
      </c>
      <c r="C21" s="1">
        <v>0</v>
      </c>
      <c r="D21" s="1">
        <v>0</v>
      </c>
      <c r="E21" s="1">
        <v>-10000</v>
      </c>
      <c r="F21" s="1">
        <v>-10000</v>
      </c>
      <c r="G21" s="1">
        <v>-10000</v>
      </c>
      <c r="H21" s="1">
        <v>-10000</v>
      </c>
      <c r="I21" s="1">
        <v>-10000</v>
      </c>
      <c r="J21" s="1">
        <v>-10000</v>
      </c>
      <c r="K21" s="1">
        <v>-10000</v>
      </c>
      <c r="L21" s="1">
        <v>-10000</v>
      </c>
      <c r="M21" s="1">
        <v>-10000</v>
      </c>
      <c r="N21" s="1">
        <v>-10000</v>
      </c>
      <c r="O21" s="1"/>
      <c r="P21" s="1"/>
      <c r="S21" s="1"/>
      <c r="T21" s="1"/>
    </row>
    <row r="22" spans="1:20" ht="13.5" thickBot="1">
      <c r="A22" t="s">
        <v>12</v>
      </c>
      <c r="B22" s="23">
        <v>1</v>
      </c>
      <c r="C22" s="4">
        <v>-100000</v>
      </c>
      <c r="D22" s="4">
        <v>-100000</v>
      </c>
      <c r="E22" s="4">
        <v>-90000</v>
      </c>
      <c r="F22" s="4">
        <v>-90000</v>
      </c>
      <c r="G22" s="4">
        <v>-110000</v>
      </c>
      <c r="H22" s="4">
        <v>-37960</v>
      </c>
      <c r="I22" s="4">
        <v>-37960</v>
      </c>
      <c r="J22" s="4">
        <v>-37960</v>
      </c>
      <c r="K22" s="4">
        <v>-37960</v>
      </c>
      <c r="L22" s="4">
        <v>-37960</v>
      </c>
      <c r="M22" s="4">
        <v>-37960</v>
      </c>
      <c r="N22" s="4">
        <v>-37960</v>
      </c>
      <c r="O22" s="4">
        <v>-37596</v>
      </c>
      <c r="P22" s="4">
        <v>-37960</v>
      </c>
      <c r="Q22" s="44">
        <v>-37960</v>
      </c>
      <c r="R22" s="66">
        <v>-37960</v>
      </c>
      <c r="S22" s="4">
        <v>-141774</v>
      </c>
      <c r="T22" s="4">
        <v>-27258</v>
      </c>
    </row>
    <row r="23" spans="3:20" ht="12.75">
      <c r="C23" s="1">
        <f aca="true" t="shared" si="4" ref="C23:H23">SUM(C21,C22)</f>
        <v>-100000</v>
      </c>
      <c r="D23" s="1">
        <f t="shared" si="4"/>
        <v>-100000</v>
      </c>
      <c r="E23" s="1">
        <f t="shared" si="4"/>
        <v>-100000</v>
      </c>
      <c r="F23" s="1">
        <f t="shared" si="4"/>
        <v>-100000</v>
      </c>
      <c r="G23" s="1">
        <f t="shared" si="4"/>
        <v>-120000</v>
      </c>
      <c r="H23" s="1">
        <f t="shared" si="4"/>
        <v>-47960</v>
      </c>
      <c r="I23" s="1">
        <f aca="true" t="shared" si="5" ref="I23:N23">SUM(I21,I22)</f>
        <v>-47960</v>
      </c>
      <c r="J23" s="1">
        <f t="shared" si="5"/>
        <v>-47960</v>
      </c>
      <c r="K23" s="1">
        <f t="shared" si="5"/>
        <v>-47960</v>
      </c>
      <c r="L23" s="1">
        <f t="shared" si="5"/>
        <v>-47960</v>
      </c>
      <c r="M23" s="1">
        <f t="shared" si="5"/>
        <v>-47960</v>
      </c>
      <c r="N23" s="1">
        <f t="shared" si="5"/>
        <v>-47960</v>
      </c>
      <c r="O23" s="1">
        <f>SUM(O22)</f>
        <v>-37596</v>
      </c>
      <c r="P23" s="1">
        <f>SUM(P22)</f>
        <v>-37960</v>
      </c>
      <c r="Q23" s="37">
        <f>SUM(Q22)</f>
        <v>-37960</v>
      </c>
      <c r="R23">
        <f>SUM(R22)</f>
        <v>-37960</v>
      </c>
      <c r="S23" s="1">
        <f>S22</f>
        <v>-141774</v>
      </c>
      <c r="T23" s="1">
        <f>T22</f>
        <v>-27258</v>
      </c>
    </row>
    <row r="24" spans="3:20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S24" s="1"/>
      <c r="T24" s="1"/>
    </row>
    <row r="25" spans="1:20" ht="12.75">
      <c r="A25" s="3" t="s">
        <v>13</v>
      </c>
      <c r="C25" s="5">
        <f>C7+C18+C23</f>
        <v>72432.1</v>
      </c>
      <c r="D25" s="5">
        <f>D7+D18+D23</f>
        <v>50970</v>
      </c>
      <c r="E25" s="5">
        <f>E7+E18+E23</f>
        <v>43029</v>
      </c>
      <c r="F25" s="5">
        <f aca="true" t="shared" si="6" ref="F25:K25">F7+F18+F23</f>
        <v>-39648.5</v>
      </c>
      <c r="G25" s="5">
        <f t="shared" si="6"/>
        <v>26073</v>
      </c>
      <c r="H25" s="5">
        <f t="shared" si="6"/>
        <v>30316</v>
      </c>
      <c r="I25" s="5">
        <f t="shared" si="6"/>
        <v>61780.350000000006</v>
      </c>
      <c r="J25" s="5">
        <f t="shared" si="6"/>
        <v>68526</v>
      </c>
      <c r="K25" s="5">
        <f t="shared" si="6"/>
        <v>-58596</v>
      </c>
      <c r="L25" s="5">
        <f aca="true" t="shared" si="7" ref="L25:Q25">L7+L18+L23</f>
        <v>61509</v>
      </c>
      <c r="M25" s="5">
        <f t="shared" si="7"/>
        <v>6191</v>
      </c>
      <c r="N25" s="5">
        <f t="shared" si="7"/>
        <v>68862</v>
      </c>
      <c r="O25" s="5">
        <f t="shared" si="7"/>
        <v>158287</v>
      </c>
      <c r="P25" s="5">
        <f t="shared" si="7"/>
        <v>182075</v>
      </c>
      <c r="Q25" s="39">
        <f t="shared" si="7"/>
        <v>110143.21999999997</v>
      </c>
      <c r="R25" s="5">
        <f>R7+R18+R23</f>
        <v>61337</v>
      </c>
      <c r="S25" s="5">
        <f>S7+S18+S23</f>
        <v>-99411</v>
      </c>
      <c r="T25" s="5">
        <f>T7+T18+T23</f>
        <v>75727</v>
      </c>
    </row>
    <row r="26" spans="3:20" ht="12.7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46"/>
      <c r="R26" s="17"/>
      <c r="S26" s="17"/>
      <c r="T26" s="17"/>
    </row>
    <row r="27" spans="1:20" ht="12.75">
      <c r="A27" s="3" t="s">
        <v>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R27" s="8">
        <v>0</v>
      </c>
      <c r="S27" s="9">
        <v>0</v>
      </c>
      <c r="T27" s="9">
        <v>8556</v>
      </c>
    </row>
    <row r="28" spans="1:20" s="8" customFormat="1" ht="12.75">
      <c r="A28" s="8" t="s">
        <v>50</v>
      </c>
      <c r="B28" s="26"/>
      <c r="C28" s="9">
        <v>2403</v>
      </c>
      <c r="D28" s="9">
        <v>2013</v>
      </c>
      <c r="E28" s="9">
        <v>2598</v>
      </c>
      <c r="F28" s="9">
        <v>2338</v>
      </c>
      <c r="G28" s="9">
        <v>1702</v>
      </c>
      <c r="H28" s="9">
        <v>1611</v>
      </c>
      <c r="I28" s="9">
        <v>1558.8</v>
      </c>
      <c r="J28" s="9">
        <v>1104</v>
      </c>
      <c r="K28" s="9">
        <v>1624</v>
      </c>
      <c r="L28" s="9">
        <v>1039</v>
      </c>
      <c r="M28" s="9">
        <v>1558.8</v>
      </c>
      <c r="N28" s="9">
        <v>1364</v>
      </c>
      <c r="O28" s="9">
        <v>1299</v>
      </c>
      <c r="P28" s="9">
        <v>876</v>
      </c>
      <c r="Q28" s="47">
        <v>844</v>
      </c>
      <c r="R28" s="8">
        <v>812</v>
      </c>
      <c r="S28" s="9">
        <v>1007</v>
      </c>
      <c r="T28" s="9">
        <v>0</v>
      </c>
    </row>
    <row r="29" spans="1:20" ht="14.25">
      <c r="A29" t="s">
        <v>14</v>
      </c>
      <c r="C29" s="68">
        <v>1357</v>
      </c>
      <c r="D29" s="1">
        <v>791</v>
      </c>
      <c r="E29" s="1">
        <v>546</v>
      </c>
      <c r="F29" s="1">
        <v>800</v>
      </c>
      <c r="G29" s="1">
        <v>1126</v>
      </c>
      <c r="H29" s="1">
        <v>238</v>
      </c>
      <c r="I29" s="1">
        <v>645.75</v>
      </c>
      <c r="J29" s="1">
        <v>308</v>
      </c>
      <c r="K29" s="1">
        <v>28</v>
      </c>
      <c r="L29" s="1">
        <v>87</v>
      </c>
      <c r="M29" s="1">
        <v>528</v>
      </c>
      <c r="N29" s="1">
        <v>2663.52</v>
      </c>
      <c r="O29" s="1">
        <v>966</v>
      </c>
      <c r="P29" s="1">
        <v>68</v>
      </c>
      <c r="Q29" s="37">
        <v>910</v>
      </c>
      <c r="R29">
        <v>4349</v>
      </c>
      <c r="S29" s="1">
        <v>4988</v>
      </c>
      <c r="T29" s="1">
        <v>486</v>
      </c>
    </row>
    <row r="30" spans="1:20" ht="13.5" thickBot="1">
      <c r="A30" t="s">
        <v>15</v>
      </c>
      <c r="C30" s="4">
        <v>-372</v>
      </c>
      <c r="D30" s="4">
        <v>-414</v>
      </c>
      <c r="E30" s="4">
        <v>-1074</v>
      </c>
      <c r="F30" s="4">
        <v>-3013</v>
      </c>
      <c r="G30" s="4">
        <v>-5842</v>
      </c>
      <c r="H30" s="4">
        <v>-11345</v>
      </c>
      <c r="I30" s="4">
        <v>-14957</v>
      </c>
      <c r="J30" s="4">
        <v>-14985</v>
      </c>
      <c r="K30" s="4">
        <v>-8195</v>
      </c>
      <c r="L30" s="4">
        <v>-9785</v>
      </c>
      <c r="M30" s="4">
        <v>-28088</v>
      </c>
      <c r="N30" s="4">
        <v>-27463</v>
      </c>
      <c r="O30" s="4">
        <v>-19644</v>
      </c>
      <c r="P30" s="4">
        <v>-19832</v>
      </c>
      <c r="Q30" s="44">
        <v>-35298</v>
      </c>
      <c r="R30" s="66">
        <v>-40362</v>
      </c>
      <c r="S30" s="4">
        <v>-60444</v>
      </c>
      <c r="T30" s="4">
        <v>-63845</v>
      </c>
    </row>
    <row r="31" spans="3:20" ht="12.75">
      <c r="C31" s="1">
        <f aca="true" t="shared" si="8" ref="C31:K31">SUM(C28:C30)</f>
        <v>3388</v>
      </c>
      <c r="D31" s="1">
        <f t="shared" si="8"/>
        <v>2390</v>
      </c>
      <c r="E31" s="1">
        <f t="shared" si="8"/>
        <v>2070</v>
      </c>
      <c r="F31" s="1">
        <f t="shared" si="8"/>
        <v>125</v>
      </c>
      <c r="G31" s="1">
        <f t="shared" si="8"/>
        <v>-3014</v>
      </c>
      <c r="H31" s="1">
        <f t="shared" si="8"/>
        <v>-9496</v>
      </c>
      <c r="I31" s="1">
        <f t="shared" si="8"/>
        <v>-12752.45</v>
      </c>
      <c r="J31" s="1">
        <f t="shared" si="8"/>
        <v>-13573</v>
      </c>
      <c r="K31" s="1">
        <f t="shared" si="8"/>
        <v>-6543</v>
      </c>
      <c r="L31" s="1">
        <f aca="true" t="shared" si="9" ref="L31:Q31">SUM(L28:L30)</f>
        <v>-8659</v>
      </c>
      <c r="M31" s="1">
        <f t="shared" si="9"/>
        <v>-26001.2</v>
      </c>
      <c r="N31" s="1">
        <f t="shared" si="9"/>
        <v>-23435.48</v>
      </c>
      <c r="O31" s="1">
        <f t="shared" si="9"/>
        <v>-17379</v>
      </c>
      <c r="P31" s="1">
        <f t="shared" si="9"/>
        <v>-18888</v>
      </c>
      <c r="Q31" s="37">
        <f t="shared" si="9"/>
        <v>-33544</v>
      </c>
      <c r="R31">
        <f>SUM(R28:R30)</f>
        <v>-35201</v>
      </c>
      <c r="S31" s="1">
        <f>SUM(S28:S30)</f>
        <v>-54449</v>
      </c>
      <c r="T31" s="1">
        <f>SUM(T28:T30)</f>
        <v>-63359</v>
      </c>
    </row>
    <row r="32" spans="3:20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S32" s="1"/>
      <c r="T32" s="1"/>
    </row>
    <row r="33" spans="1:20" ht="12.75">
      <c r="A33" s="3" t="s">
        <v>16</v>
      </c>
      <c r="C33" s="5">
        <f>C25+C31</f>
        <v>75820.1</v>
      </c>
      <c r="D33" s="5">
        <f>D25+D31</f>
        <v>53360</v>
      </c>
      <c r="E33" s="5">
        <f>E25+E31</f>
        <v>45099</v>
      </c>
      <c r="F33" s="5">
        <f aca="true" t="shared" si="10" ref="F33:K33">F25+F31</f>
        <v>-39523.5</v>
      </c>
      <c r="G33" s="5">
        <f t="shared" si="10"/>
        <v>23059</v>
      </c>
      <c r="H33" s="5">
        <f t="shared" si="10"/>
        <v>20820</v>
      </c>
      <c r="I33" s="5">
        <f t="shared" si="10"/>
        <v>49027.90000000001</v>
      </c>
      <c r="J33" s="5">
        <f t="shared" si="10"/>
        <v>54953</v>
      </c>
      <c r="K33" s="5">
        <f t="shared" si="10"/>
        <v>-65139</v>
      </c>
      <c r="L33" s="5">
        <f aca="true" t="shared" si="11" ref="L33:Q33">L25+L31</f>
        <v>52850</v>
      </c>
      <c r="M33" s="5">
        <f t="shared" si="11"/>
        <v>-19810.2</v>
      </c>
      <c r="N33" s="5">
        <f t="shared" si="11"/>
        <v>45426.520000000004</v>
      </c>
      <c r="O33" s="5">
        <f t="shared" si="11"/>
        <v>140908</v>
      </c>
      <c r="P33" s="5">
        <f t="shared" si="11"/>
        <v>163187</v>
      </c>
      <c r="Q33" s="39">
        <f t="shared" si="11"/>
        <v>76599.21999999997</v>
      </c>
      <c r="R33" s="5">
        <f>R25+R31</f>
        <v>26136</v>
      </c>
      <c r="S33" s="5">
        <f>S25+S31</f>
        <v>-153860</v>
      </c>
      <c r="T33" s="5">
        <f>T25+T31</f>
        <v>12368</v>
      </c>
    </row>
    <row r="34" spans="3:20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R34" s="5"/>
      <c r="S34" s="5"/>
      <c r="T34" s="5"/>
    </row>
    <row r="35" spans="1:20" ht="12.75">
      <c r="A35" s="3" t="s">
        <v>3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R35">
        <v>-5700</v>
      </c>
      <c r="S35" s="1">
        <v>-5700</v>
      </c>
      <c r="T35" s="1">
        <v>-5700</v>
      </c>
    </row>
    <row r="36" spans="1:20" ht="13.5" thickBot="1">
      <c r="A36" t="s">
        <v>17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59">
        <v>0</v>
      </c>
      <c r="L36" s="33">
        <v>0</v>
      </c>
      <c r="M36" s="33">
        <v>0</v>
      </c>
      <c r="N36" s="33">
        <v>4365</v>
      </c>
      <c r="O36" s="33">
        <v>-66633</v>
      </c>
      <c r="P36" s="33">
        <v>-70770</v>
      </c>
      <c r="Q36" s="44">
        <v>-70014</v>
      </c>
      <c r="R36">
        <v>-59183</v>
      </c>
      <c r="S36" s="1">
        <v>-54976</v>
      </c>
      <c r="T36" s="1">
        <v>-35275</v>
      </c>
    </row>
    <row r="37" spans="3:17" ht="12.75">
      <c r="C37" s="42"/>
      <c r="D37" s="42"/>
      <c r="E37" s="42"/>
      <c r="F37" s="42"/>
      <c r="G37" s="42"/>
      <c r="H37" s="42"/>
      <c r="I37" s="42"/>
      <c r="J37" s="42"/>
      <c r="K37" s="60"/>
      <c r="L37" s="42"/>
      <c r="M37" s="42"/>
      <c r="N37" s="42"/>
      <c r="O37" s="42"/>
      <c r="P37" s="42"/>
      <c r="Q37" s="45"/>
    </row>
    <row r="38" spans="1:20" ht="12.75">
      <c r="A38" s="3" t="s">
        <v>18</v>
      </c>
      <c r="C38" s="5">
        <f>C33+C36</f>
        <v>75820.1</v>
      </c>
      <c r="D38" s="5">
        <f>D33+D36</f>
        <v>53360</v>
      </c>
      <c r="E38" s="5">
        <f>E33+E36</f>
        <v>45099</v>
      </c>
      <c r="F38" s="5">
        <f aca="true" t="shared" si="12" ref="F38:K38">F33+F36</f>
        <v>-39523.5</v>
      </c>
      <c r="G38" s="5">
        <f t="shared" si="12"/>
        <v>23059</v>
      </c>
      <c r="H38" s="5">
        <f t="shared" si="12"/>
        <v>20820</v>
      </c>
      <c r="I38" s="5">
        <f t="shared" si="12"/>
        <v>49027.90000000001</v>
      </c>
      <c r="J38" s="5">
        <f t="shared" si="12"/>
        <v>54953</v>
      </c>
      <c r="K38" s="5">
        <f t="shared" si="12"/>
        <v>-65139</v>
      </c>
      <c r="L38" s="5">
        <f aca="true" t="shared" si="13" ref="L38:Q38">L33+L36</f>
        <v>52850</v>
      </c>
      <c r="M38" s="5">
        <f t="shared" si="13"/>
        <v>-19810.2</v>
      </c>
      <c r="N38" s="5">
        <f t="shared" si="13"/>
        <v>49791.520000000004</v>
      </c>
      <c r="O38" s="5">
        <f t="shared" si="13"/>
        <v>74275</v>
      </c>
      <c r="P38" s="5">
        <f t="shared" si="13"/>
        <v>92417</v>
      </c>
      <c r="Q38" s="39">
        <f t="shared" si="13"/>
        <v>6585.219999999972</v>
      </c>
      <c r="R38" s="5">
        <f>R33+R35+R36</f>
        <v>-38747</v>
      </c>
      <c r="S38" s="5">
        <f>S33+S35+S36</f>
        <v>-214536</v>
      </c>
      <c r="T38" s="5">
        <f>SUM(T33:T36)</f>
        <v>-28607</v>
      </c>
    </row>
  </sheetData>
  <sheetProtection/>
  <printOptions/>
  <pageMargins left="0.7" right="0.45" top="1" bottom="1" header="0.5" footer="0.5"/>
  <pageSetup horizontalDpi="300" verticalDpi="300" orientation="portrait" paperSize="9" r:id="rId1"/>
  <headerFooter alignWithMargins="0">
    <oddHeader>&amp;LBostadsrättsföreningen Kattrumpan 7
Org nr 716416-5487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zoomScaleSheetLayoutView="100" zoomScalePageLayoutView="0" workbookViewId="0" topLeftCell="A1">
      <selection activeCell="A2" sqref="A2:F48"/>
    </sheetView>
  </sheetViews>
  <sheetFormatPr defaultColWidth="9.140625" defaultRowHeight="12.75"/>
  <cols>
    <col min="1" max="1" width="37.421875" style="0" customWidth="1"/>
    <col min="2" max="2" width="2.8515625" style="23" customWidth="1"/>
    <col min="3" max="11" width="11.140625" style="50" customWidth="1"/>
    <col min="12" max="12" width="11.140625" style="31" customWidth="1"/>
    <col min="13" max="16" width="9.8515625" style="31" customWidth="1"/>
    <col min="17" max="17" width="9.8515625" style="0" customWidth="1"/>
    <col min="18" max="18" width="10.421875" style="1" customWidth="1"/>
    <col min="19" max="20" width="9.8515625" style="0" customWidth="1"/>
  </cols>
  <sheetData>
    <row r="1" spans="3:17" ht="12.75">
      <c r="C1" s="50" t="s">
        <v>88</v>
      </c>
      <c r="D1" s="50" t="s">
        <v>88</v>
      </c>
      <c r="E1" s="50" t="s">
        <v>88</v>
      </c>
      <c r="F1" s="50" t="s">
        <v>88</v>
      </c>
      <c r="G1" s="50" t="s">
        <v>88</v>
      </c>
      <c r="P1" s="36" t="s">
        <v>72</v>
      </c>
      <c r="Q1" s="35" t="s">
        <v>74</v>
      </c>
    </row>
    <row r="2" spans="1:18" s="2" customFormat="1" ht="23.25">
      <c r="A2" s="2" t="s">
        <v>92</v>
      </c>
      <c r="B2" s="22"/>
      <c r="C2" s="51"/>
      <c r="D2" s="51"/>
      <c r="E2" s="51"/>
      <c r="F2" s="51"/>
      <c r="G2" s="51"/>
      <c r="H2" s="51"/>
      <c r="I2" s="51"/>
      <c r="J2" s="51"/>
      <c r="K2" s="51"/>
      <c r="L2" s="28"/>
      <c r="M2" s="28"/>
      <c r="N2" s="28"/>
      <c r="O2" s="28"/>
      <c r="P2" s="28"/>
      <c r="R2" s="62"/>
    </row>
    <row r="3" spans="3:20" ht="12.75">
      <c r="C3" s="52">
        <v>43465</v>
      </c>
      <c r="D3" s="52">
        <v>43100</v>
      </c>
      <c r="E3" s="52">
        <v>42735</v>
      </c>
      <c r="F3" s="52">
        <v>42369</v>
      </c>
      <c r="G3" s="52">
        <v>42004</v>
      </c>
      <c r="H3" s="52">
        <v>41639</v>
      </c>
      <c r="I3" s="52">
        <v>41274</v>
      </c>
      <c r="J3" s="52">
        <v>40908</v>
      </c>
      <c r="K3" s="52">
        <v>40543</v>
      </c>
      <c r="L3" s="29">
        <v>40178</v>
      </c>
      <c r="M3" s="29">
        <v>39813</v>
      </c>
      <c r="N3" s="29">
        <v>39447</v>
      </c>
      <c r="O3" s="29">
        <v>39082</v>
      </c>
      <c r="P3" s="29">
        <v>38717</v>
      </c>
      <c r="Q3" s="21">
        <v>38352</v>
      </c>
      <c r="R3" s="21">
        <v>37986</v>
      </c>
      <c r="S3" s="18" t="s">
        <v>86</v>
      </c>
      <c r="T3" s="64" t="s">
        <v>87</v>
      </c>
    </row>
    <row r="4" spans="1:16" ht="12.75">
      <c r="A4" s="3" t="s">
        <v>19</v>
      </c>
      <c r="C4" s="53"/>
      <c r="D4" s="53"/>
      <c r="E4" s="53"/>
      <c r="F4" s="53"/>
      <c r="G4" s="53"/>
      <c r="H4" s="53"/>
      <c r="I4" s="53"/>
      <c r="J4" s="53"/>
      <c r="K4" s="53"/>
      <c r="L4" s="10"/>
      <c r="M4" s="10"/>
      <c r="N4" s="10"/>
      <c r="O4" s="10"/>
      <c r="P4" s="10"/>
    </row>
    <row r="5" spans="1:16" ht="12.75">
      <c r="A5" s="3" t="s">
        <v>26</v>
      </c>
      <c r="C5" s="53"/>
      <c r="D5" s="53"/>
      <c r="E5" s="53"/>
      <c r="F5" s="53"/>
      <c r="G5" s="53"/>
      <c r="H5" s="53"/>
      <c r="I5" s="53"/>
      <c r="J5" s="53"/>
      <c r="K5" s="53"/>
      <c r="L5" s="10"/>
      <c r="M5" s="10"/>
      <c r="N5" s="10"/>
      <c r="O5" s="10"/>
      <c r="P5" s="10"/>
    </row>
    <row r="6" spans="1:16" ht="12.75">
      <c r="A6" s="6" t="s">
        <v>20</v>
      </c>
      <c r="C6" s="53"/>
      <c r="D6" s="53"/>
      <c r="E6" s="53"/>
      <c r="F6" s="53"/>
      <c r="G6" s="53"/>
      <c r="H6" s="53"/>
      <c r="I6" s="53"/>
      <c r="J6" s="53"/>
      <c r="K6" s="53"/>
      <c r="L6" s="10"/>
      <c r="M6" s="10"/>
      <c r="N6" s="10"/>
      <c r="O6" s="10"/>
      <c r="P6" s="10"/>
    </row>
    <row r="7" spans="1:20" ht="12.75">
      <c r="A7" t="s">
        <v>12</v>
      </c>
      <c r="B7" s="23">
        <v>1</v>
      </c>
      <c r="C7" s="39">
        <v>764718</v>
      </c>
      <c r="D7" s="39">
        <v>864718</v>
      </c>
      <c r="E7" s="39">
        <v>964718</v>
      </c>
      <c r="F7" s="39">
        <v>1054718</v>
      </c>
      <c r="G7" s="39">
        <v>1144718</v>
      </c>
      <c r="H7" s="39">
        <v>1254718</v>
      </c>
      <c r="I7" s="39">
        <v>1292678</v>
      </c>
      <c r="J7" s="39">
        <v>1330638</v>
      </c>
      <c r="K7" s="61">
        <v>1368598</v>
      </c>
      <c r="L7" s="49">
        <v>1406558</v>
      </c>
      <c r="M7" s="10">
        <v>1444518</v>
      </c>
      <c r="N7" s="10">
        <v>1482478</v>
      </c>
      <c r="O7" s="10">
        <v>1520438</v>
      </c>
      <c r="P7" s="10">
        <v>1558034</v>
      </c>
      <c r="Q7" s="1">
        <v>1595994</v>
      </c>
      <c r="R7" s="1">
        <v>1633954</v>
      </c>
      <c r="S7" s="1">
        <v>1671914</v>
      </c>
      <c r="T7" s="1">
        <v>1813688</v>
      </c>
    </row>
    <row r="8" spans="1:20" ht="12.75">
      <c r="A8" t="s">
        <v>76</v>
      </c>
      <c r="B8" s="23">
        <v>8</v>
      </c>
      <c r="C8" s="54">
        <v>0</v>
      </c>
      <c r="D8" s="54">
        <v>0</v>
      </c>
      <c r="E8" s="54">
        <v>0</v>
      </c>
      <c r="F8" s="54">
        <v>10000</v>
      </c>
      <c r="G8" s="54">
        <v>20000</v>
      </c>
      <c r="H8" s="54">
        <v>30000</v>
      </c>
      <c r="I8" s="54">
        <v>40000</v>
      </c>
      <c r="J8" s="54">
        <v>50000</v>
      </c>
      <c r="K8" s="54">
        <v>60000</v>
      </c>
      <c r="L8" s="48">
        <v>70000</v>
      </c>
      <c r="M8" s="10">
        <v>80000</v>
      </c>
      <c r="N8" s="10">
        <v>90000</v>
      </c>
      <c r="O8" s="10"/>
      <c r="P8" s="10"/>
      <c r="Q8" s="1"/>
      <c r="S8" s="1"/>
      <c r="T8" s="1"/>
    </row>
    <row r="9" spans="1:20" s="3" customFormat="1" ht="18.75" customHeight="1">
      <c r="A9" s="3" t="s">
        <v>27</v>
      </c>
      <c r="B9" s="24"/>
      <c r="C9" s="55">
        <f aca="true" t="shared" si="0" ref="C9:H9">SUM(C7,C8)</f>
        <v>764718</v>
      </c>
      <c r="D9" s="55">
        <f t="shared" si="0"/>
        <v>864718</v>
      </c>
      <c r="E9" s="55">
        <f t="shared" si="0"/>
        <v>964718</v>
      </c>
      <c r="F9" s="55">
        <f t="shared" si="0"/>
        <v>1064718</v>
      </c>
      <c r="G9" s="55">
        <f t="shared" si="0"/>
        <v>1164718</v>
      </c>
      <c r="H9" s="55">
        <f t="shared" si="0"/>
        <v>1284718</v>
      </c>
      <c r="I9" s="55">
        <f aca="true" t="shared" si="1" ref="I9:N9">SUM(I7,I8)</f>
        <v>1332678</v>
      </c>
      <c r="J9" s="55">
        <f t="shared" si="1"/>
        <v>1380638</v>
      </c>
      <c r="K9" s="55">
        <f t="shared" si="1"/>
        <v>1428598</v>
      </c>
      <c r="L9" s="5">
        <f t="shared" si="1"/>
        <v>1476558</v>
      </c>
      <c r="M9" s="5">
        <f t="shared" si="1"/>
        <v>1524518</v>
      </c>
      <c r="N9" s="5">
        <f t="shared" si="1"/>
        <v>1572478</v>
      </c>
      <c r="O9" s="5">
        <f>SUM(O7)</f>
        <v>1520438</v>
      </c>
      <c r="P9" s="5">
        <f>SUM(P7)</f>
        <v>1558034</v>
      </c>
      <c r="Q9" s="5">
        <v>1595994</v>
      </c>
      <c r="R9" s="5">
        <f>SUM(R7)</f>
        <v>1633954</v>
      </c>
      <c r="S9" s="5">
        <f>S7</f>
        <v>1671914</v>
      </c>
      <c r="T9" s="5">
        <f>T7</f>
        <v>1813688</v>
      </c>
    </row>
    <row r="10" spans="3:20" ht="18.75" customHeight="1">
      <c r="C10" s="53"/>
      <c r="D10" s="53"/>
      <c r="E10" s="53"/>
      <c r="F10" s="53"/>
      <c r="G10" s="53"/>
      <c r="H10" s="53"/>
      <c r="I10" s="53"/>
      <c r="J10" s="53"/>
      <c r="K10" s="53"/>
      <c r="L10" s="10"/>
      <c r="M10" s="10"/>
      <c r="N10" s="10"/>
      <c r="O10" s="10"/>
      <c r="P10" s="10"/>
      <c r="S10" s="1"/>
      <c r="T10" s="1"/>
    </row>
    <row r="11" spans="1:20" ht="12.75">
      <c r="A11" s="3" t="s">
        <v>28</v>
      </c>
      <c r="C11" s="53"/>
      <c r="D11" s="53"/>
      <c r="E11" s="53"/>
      <c r="F11" s="53"/>
      <c r="G11" s="53"/>
      <c r="H11" s="53"/>
      <c r="I11" s="53"/>
      <c r="J11" s="53"/>
      <c r="K11" s="53"/>
      <c r="L11" s="10"/>
      <c r="M11" s="10"/>
      <c r="N11" s="10"/>
      <c r="O11" s="10"/>
      <c r="P11" s="10"/>
      <c r="S11" s="1"/>
      <c r="T11" s="1"/>
    </row>
    <row r="12" spans="1:20" ht="12.75">
      <c r="A12" s="6" t="s">
        <v>29</v>
      </c>
      <c r="C12" s="53"/>
      <c r="D12" s="53"/>
      <c r="E12" s="53"/>
      <c r="F12" s="53"/>
      <c r="G12" s="53"/>
      <c r="H12" s="53"/>
      <c r="I12" s="53"/>
      <c r="J12" s="53"/>
      <c r="K12" s="53"/>
      <c r="L12" s="10"/>
      <c r="M12" s="10"/>
      <c r="N12" s="10"/>
      <c r="O12" s="10"/>
      <c r="P12" s="10"/>
      <c r="S12" s="1"/>
      <c r="T12" s="1"/>
    </row>
    <row r="13" spans="1:20" ht="12.75">
      <c r="A13" s="8" t="s">
        <v>51</v>
      </c>
      <c r="C13" s="53">
        <v>191</v>
      </c>
      <c r="D13" s="53">
        <v>144</v>
      </c>
      <c r="E13" s="53">
        <v>98</v>
      </c>
      <c r="F13" s="53">
        <v>40</v>
      </c>
      <c r="G13" s="53">
        <v>-7</v>
      </c>
      <c r="H13" s="53">
        <v>47</v>
      </c>
      <c r="I13" s="53">
        <v>35</v>
      </c>
      <c r="J13" s="53">
        <v>8</v>
      </c>
      <c r="K13" s="53">
        <v>28</v>
      </c>
      <c r="L13" s="10">
        <v>9</v>
      </c>
      <c r="M13" s="10">
        <v>191</v>
      </c>
      <c r="N13" s="10">
        <v>187</v>
      </c>
      <c r="O13" s="10">
        <v>366</v>
      </c>
      <c r="P13" s="10">
        <v>550</v>
      </c>
      <c r="Q13" s="1">
        <v>2257</v>
      </c>
      <c r="R13" s="1">
        <v>24715</v>
      </c>
      <c r="S13" s="1">
        <v>0</v>
      </c>
      <c r="T13" s="1">
        <v>494</v>
      </c>
    </row>
    <row r="14" spans="1:20" ht="12.75">
      <c r="A14" t="s">
        <v>30</v>
      </c>
      <c r="C14" s="53"/>
      <c r="D14" s="53"/>
      <c r="E14" s="53"/>
      <c r="F14" s="53"/>
      <c r="G14" s="53"/>
      <c r="H14" s="53"/>
      <c r="I14" s="53"/>
      <c r="J14" s="53"/>
      <c r="K14" s="53"/>
      <c r="L14" s="10"/>
      <c r="M14" s="10"/>
      <c r="N14" s="10"/>
      <c r="O14" s="10"/>
      <c r="P14" s="10"/>
      <c r="S14" s="1">
        <v>0</v>
      </c>
      <c r="T14" s="1">
        <v>8716</v>
      </c>
    </row>
    <row r="15" spans="1:20" ht="13.5" thickBot="1">
      <c r="A15" t="s">
        <v>31</v>
      </c>
      <c r="C15" s="56">
        <v>502142</v>
      </c>
      <c r="D15" s="56">
        <v>330730</v>
      </c>
      <c r="E15" s="56">
        <v>226437</v>
      </c>
      <c r="F15" s="56">
        <v>113197</v>
      </c>
      <c r="G15" s="56">
        <v>169616</v>
      </c>
      <c r="H15" s="56">
        <v>106905</v>
      </c>
      <c r="I15" s="56">
        <v>70081.28</v>
      </c>
      <c r="J15" s="56">
        <v>78139</v>
      </c>
      <c r="K15" s="56">
        <v>25506.47</v>
      </c>
      <c r="L15" s="7">
        <v>68957</v>
      </c>
      <c r="M15" s="7">
        <v>33628</v>
      </c>
      <c r="N15" s="7">
        <v>128029</v>
      </c>
      <c r="O15" s="7">
        <v>156755</v>
      </c>
      <c r="P15" s="7">
        <v>74213</v>
      </c>
      <c r="Q15" s="4">
        <v>10033</v>
      </c>
      <c r="R15" s="4">
        <v>199890</v>
      </c>
      <c r="S15" s="4">
        <v>182154</v>
      </c>
      <c r="T15" s="4">
        <v>178927</v>
      </c>
    </row>
    <row r="16" spans="1:20" s="3" customFormat="1" ht="12.75">
      <c r="A16" s="3" t="s">
        <v>32</v>
      </c>
      <c r="B16" s="24"/>
      <c r="C16" s="55">
        <f aca="true" t="shared" si="2" ref="C16:I16">SUM(C13:C15)</f>
        <v>502333</v>
      </c>
      <c r="D16" s="55">
        <f t="shared" si="2"/>
        <v>330874</v>
      </c>
      <c r="E16" s="55">
        <f t="shared" si="2"/>
        <v>226535</v>
      </c>
      <c r="F16" s="55">
        <f t="shared" si="2"/>
        <v>113237</v>
      </c>
      <c r="G16" s="55">
        <f t="shared" si="2"/>
        <v>169609</v>
      </c>
      <c r="H16" s="55">
        <f t="shared" si="2"/>
        <v>106952</v>
      </c>
      <c r="I16" s="55">
        <f t="shared" si="2"/>
        <v>70116.28</v>
      </c>
      <c r="J16" s="55">
        <f aca="true" t="shared" si="3" ref="J16:P16">SUM(J13:J15)</f>
        <v>78147</v>
      </c>
      <c r="K16" s="55">
        <f t="shared" si="3"/>
        <v>25534.47</v>
      </c>
      <c r="L16" s="5">
        <f t="shared" si="3"/>
        <v>68966</v>
      </c>
      <c r="M16" s="5">
        <f t="shared" si="3"/>
        <v>33819</v>
      </c>
      <c r="N16" s="5">
        <f t="shared" si="3"/>
        <v>128216</v>
      </c>
      <c r="O16" s="5">
        <f t="shared" si="3"/>
        <v>157121</v>
      </c>
      <c r="P16" s="5">
        <f t="shared" si="3"/>
        <v>74763</v>
      </c>
      <c r="Q16" s="5">
        <v>12290</v>
      </c>
      <c r="R16" s="5">
        <f>SUM(R13:R15)</f>
        <v>224605</v>
      </c>
      <c r="S16" s="5">
        <f>SUM(S13:S15)</f>
        <v>182154</v>
      </c>
      <c r="T16" s="5">
        <f>SUM(T13:T15)</f>
        <v>188137</v>
      </c>
    </row>
    <row r="17" spans="2:20" s="3" customFormat="1" ht="12.75">
      <c r="B17" s="24"/>
      <c r="C17" s="55"/>
      <c r="D17" s="55"/>
      <c r="E17" s="55"/>
      <c r="F17" s="55"/>
      <c r="G17" s="55"/>
      <c r="H17" s="55"/>
      <c r="I17" s="55"/>
      <c r="J17" s="55"/>
      <c r="K17" s="55"/>
      <c r="L17" s="19"/>
      <c r="M17" s="19"/>
      <c r="N17" s="19"/>
      <c r="O17" s="19"/>
      <c r="P17" s="19"/>
      <c r="R17" s="5"/>
      <c r="S17" s="5"/>
      <c r="T17" s="5"/>
    </row>
    <row r="18" spans="1:20" s="3" customFormat="1" ht="12.75">
      <c r="A18" s="3" t="s">
        <v>33</v>
      </c>
      <c r="B18" s="24"/>
      <c r="C18" s="55">
        <f>C9+C16</f>
        <v>1267051</v>
      </c>
      <c r="D18" s="55">
        <f aca="true" t="shared" si="4" ref="D18:I18">D9+D16</f>
        <v>1195592</v>
      </c>
      <c r="E18" s="55">
        <f t="shared" si="4"/>
        <v>1191253</v>
      </c>
      <c r="F18" s="55">
        <f t="shared" si="4"/>
        <v>1177955</v>
      </c>
      <c r="G18" s="55">
        <f t="shared" si="4"/>
        <v>1334327</v>
      </c>
      <c r="H18" s="55">
        <f t="shared" si="4"/>
        <v>1391670</v>
      </c>
      <c r="I18" s="55">
        <f t="shared" si="4"/>
        <v>1402794.28</v>
      </c>
      <c r="J18" s="55">
        <f aca="true" t="shared" si="5" ref="J18:P18">J9+J16</f>
        <v>1458785</v>
      </c>
      <c r="K18" s="55">
        <f t="shared" si="5"/>
        <v>1454132.47</v>
      </c>
      <c r="L18" s="5">
        <f t="shared" si="5"/>
        <v>1545524</v>
      </c>
      <c r="M18" s="5">
        <f t="shared" si="5"/>
        <v>1558337</v>
      </c>
      <c r="N18" s="5">
        <f t="shared" si="5"/>
        <v>1700694</v>
      </c>
      <c r="O18" s="5">
        <f t="shared" si="5"/>
        <v>1677559</v>
      </c>
      <c r="P18" s="5">
        <f t="shared" si="5"/>
        <v>1632797</v>
      </c>
      <c r="Q18" s="5">
        <v>1608284</v>
      </c>
      <c r="R18" s="5">
        <f>R9+R16</f>
        <v>1858559</v>
      </c>
      <c r="S18" s="5">
        <f>S9+S16</f>
        <v>1854068</v>
      </c>
      <c r="T18" s="5">
        <f>T9+T16</f>
        <v>2001825</v>
      </c>
    </row>
    <row r="19" spans="3:20" ht="12.75">
      <c r="C19" s="53"/>
      <c r="D19" s="53"/>
      <c r="E19" s="53"/>
      <c r="F19" s="53"/>
      <c r="G19" s="53"/>
      <c r="H19" s="53"/>
      <c r="I19" s="53"/>
      <c r="J19" s="53"/>
      <c r="K19" s="53"/>
      <c r="L19" s="10"/>
      <c r="M19" s="10"/>
      <c r="N19" s="10"/>
      <c r="O19" s="10"/>
      <c r="P19" s="10"/>
      <c r="S19" s="1"/>
      <c r="T19" s="1"/>
    </row>
    <row r="20" spans="1:20" ht="12.75">
      <c r="A20" s="3" t="s">
        <v>21</v>
      </c>
      <c r="C20" s="53"/>
      <c r="D20" s="53"/>
      <c r="E20" s="53"/>
      <c r="F20" s="53"/>
      <c r="G20" s="53"/>
      <c r="H20" s="53"/>
      <c r="I20" s="53"/>
      <c r="J20" s="53"/>
      <c r="K20" s="53"/>
      <c r="L20" s="10"/>
      <c r="M20" s="10"/>
      <c r="N20" s="10"/>
      <c r="O20" s="10"/>
      <c r="P20" s="10"/>
      <c r="S20" s="1"/>
      <c r="T20" s="1"/>
    </row>
    <row r="21" spans="1:20" ht="12.75">
      <c r="A21" s="3" t="s">
        <v>22</v>
      </c>
      <c r="C21" s="53"/>
      <c r="D21" s="53"/>
      <c r="E21" s="53"/>
      <c r="F21" s="53"/>
      <c r="G21" s="53"/>
      <c r="H21" s="53"/>
      <c r="I21" s="53"/>
      <c r="J21" s="53"/>
      <c r="K21" s="53"/>
      <c r="L21" s="10"/>
      <c r="M21" s="10"/>
      <c r="N21" s="10"/>
      <c r="O21" s="10"/>
      <c r="P21" s="10"/>
      <c r="S21" s="1"/>
      <c r="T21" s="1"/>
    </row>
    <row r="22" spans="1:20" ht="12.75">
      <c r="A22" s="6" t="s">
        <v>34</v>
      </c>
      <c r="C22" s="53"/>
      <c r="D22" s="53"/>
      <c r="E22" s="53"/>
      <c r="F22" s="53"/>
      <c r="G22" s="53"/>
      <c r="H22" s="53"/>
      <c r="I22" s="53"/>
      <c r="J22" s="53"/>
      <c r="K22" s="53"/>
      <c r="L22" s="10"/>
      <c r="M22" s="10"/>
      <c r="N22" s="10"/>
      <c r="O22" s="10"/>
      <c r="P22" s="10"/>
      <c r="S22" s="1"/>
      <c r="T22" s="1"/>
    </row>
    <row r="23" spans="1:20" ht="12.75">
      <c r="A23" t="s">
        <v>35</v>
      </c>
      <c r="C23" s="53">
        <v>236701</v>
      </c>
      <c r="D23" s="53">
        <v>236701</v>
      </c>
      <c r="E23" s="53">
        <v>191602</v>
      </c>
      <c r="F23" s="53">
        <v>191602</v>
      </c>
      <c r="G23" s="53">
        <v>168543</v>
      </c>
      <c r="H23" s="53">
        <v>147722</v>
      </c>
      <c r="I23" s="53">
        <v>105953</v>
      </c>
      <c r="J23" s="53">
        <v>51000</v>
      </c>
      <c r="K23" s="53">
        <v>51000</v>
      </c>
      <c r="L23" s="10">
        <v>51000</v>
      </c>
      <c r="M23" s="10">
        <v>51000</v>
      </c>
      <c r="N23" s="10">
        <v>51000</v>
      </c>
      <c r="O23" s="10">
        <v>51000</v>
      </c>
      <c r="P23" s="10">
        <v>51000</v>
      </c>
      <c r="Q23" s="1">
        <v>51000</v>
      </c>
      <c r="R23" s="1">
        <v>51000</v>
      </c>
      <c r="S23" s="1">
        <v>51000</v>
      </c>
      <c r="T23" s="1">
        <v>51000</v>
      </c>
    </row>
    <row r="24" spans="1:20" s="6" customFormat="1" ht="12.75">
      <c r="A24" s="6" t="s">
        <v>36</v>
      </c>
      <c r="B24" s="25"/>
      <c r="C24" s="57"/>
      <c r="D24" s="57"/>
      <c r="E24" s="57"/>
      <c r="F24" s="57"/>
      <c r="G24" s="57"/>
      <c r="H24" s="57"/>
      <c r="I24" s="57"/>
      <c r="J24" s="57"/>
      <c r="K24" s="57"/>
      <c r="L24" s="30"/>
      <c r="M24" s="30"/>
      <c r="N24" s="30"/>
      <c r="O24" s="30"/>
      <c r="P24" s="30"/>
      <c r="R24" s="11"/>
      <c r="S24" s="11"/>
      <c r="T24" s="11"/>
    </row>
    <row r="25" spans="1:20" ht="12.75">
      <c r="A25" t="s">
        <v>37</v>
      </c>
      <c r="B25" s="23">
        <v>2</v>
      </c>
      <c r="C25" s="53">
        <v>748013</v>
      </c>
      <c r="D25" s="53">
        <v>694652</v>
      </c>
      <c r="E25" s="53">
        <v>694652</v>
      </c>
      <c r="F25" s="53">
        <v>734176</v>
      </c>
      <c r="G25" s="53">
        <v>734176</v>
      </c>
      <c r="H25" s="53">
        <v>732165</v>
      </c>
      <c r="I25" s="53">
        <v>732165</v>
      </c>
      <c r="J25" s="53">
        <v>732165</v>
      </c>
      <c r="K25" s="53">
        <v>797304</v>
      </c>
      <c r="L25" s="10">
        <v>750154</v>
      </c>
      <c r="M25" s="10">
        <v>766763</v>
      </c>
      <c r="N25" s="10">
        <v>722671</v>
      </c>
      <c r="O25" s="10">
        <v>654095.75</v>
      </c>
      <c r="P25" s="10">
        <v>567378</v>
      </c>
      <c r="Q25" s="1">
        <v>566493</v>
      </c>
      <c r="R25" s="1">
        <v>605240</v>
      </c>
      <c r="S25" s="1">
        <v>786308</v>
      </c>
      <c r="T25" s="1">
        <v>806359</v>
      </c>
    </row>
    <row r="26" spans="1:20" ht="13.5" thickBot="1">
      <c r="A26" t="s">
        <v>38</v>
      </c>
      <c r="C26" s="56">
        <v>75820</v>
      </c>
      <c r="D26" s="56">
        <v>53360</v>
      </c>
      <c r="E26" s="56">
        <f>--45099</f>
        <v>45099</v>
      </c>
      <c r="F26" s="56">
        <v>-39523</v>
      </c>
      <c r="G26" s="56">
        <v>23059</v>
      </c>
      <c r="H26" s="56">
        <v>20820</v>
      </c>
      <c r="I26" s="56">
        <v>41771</v>
      </c>
      <c r="J26" s="56">
        <v>54953</v>
      </c>
      <c r="K26" s="56">
        <v>-65139</v>
      </c>
      <c r="L26" s="7">
        <v>52850</v>
      </c>
      <c r="M26" s="7">
        <v>-19810</v>
      </c>
      <c r="N26" s="7">
        <v>49792</v>
      </c>
      <c r="O26" s="7">
        <v>74275.5</v>
      </c>
      <c r="P26" s="7">
        <v>92417</v>
      </c>
      <c r="Q26" s="4">
        <v>6585</v>
      </c>
      <c r="R26" s="4">
        <v>-38747</v>
      </c>
      <c r="S26" s="4">
        <v>-181068</v>
      </c>
      <c r="T26" s="4">
        <v>-20051</v>
      </c>
    </row>
    <row r="27" spans="1:20" s="3" customFormat="1" ht="12.75">
      <c r="A27" s="3" t="s">
        <v>39</v>
      </c>
      <c r="B27" s="24"/>
      <c r="C27" s="55">
        <f aca="true" t="shared" si="6" ref="C27:K27">SUM(C23:C26)</f>
        <v>1060534</v>
      </c>
      <c r="D27" s="55">
        <f t="shared" si="6"/>
        <v>984713</v>
      </c>
      <c r="E27" s="55">
        <f t="shared" si="6"/>
        <v>931353</v>
      </c>
      <c r="F27" s="55">
        <f t="shared" si="6"/>
        <v>886255</v>
      </c>
      <c r="G27" s="55">
        <f t="shared" si="6"/>
        <v>925778</v>
      </c>
      <c r="H27" s="55">
        <f t="shared" si="6"/>
        <v>900707</v>
      </c>
      <c r="I27" s="55">
        <f t="shared" si="6"/>
        <v>879889</v>
      </c>
      <c r="J27" s="55">
        <f t="shared" si="6"/>
        <v>838118</v>
      </c>
      <c r="K27" s="55">
        <f t="shared" si="6"/>
        <v>783165</v>
      </c>
      <c r="L27" s="5">
        <f aca="true" t="shared" si="7" ref="L27:Q27">SUM(L23:L26)</f>
        <v>854004</v>
      </c>
      <c r="M27" s="5">
        <f t="shared" si="7"/>
        <v>797953</v>
      </c>
      <c r="N27" s="5">
        <f t="shared" si="7"/>
        <v>823463</v>
      </c>
      <c r="O27" s="5">
        <f t="shared" si="7"/>
        <v>779371.25</v>
      </c>
      <c r="P27" s="5">
        <f t="shared" si="7"/>
        <v>710795</v>
      </c>
      <c r="Q27" s="5">
        <f t="shared" si="7"/>
        <v>624078</v>
      </c>
      <c r="R27" s="65">
        <f>SUM(R23:R26)</f>
        <v>617493</v>
      </c>
      <c r="S27" s="5">
        <f>SUM(S23:S26)</f>
        <v>656240</v>
      </c>
      <c r="T27" s="5">
        <f>SUM(T23:T26)</f>
        <v>837308</v>
      </c>
    </row>
    <row r="28" spans="2:20" s="3" customFormat="1" ht="12.75">
      <c r="B28" s="24"/>
      <c r="C28" s="55"/>
      <c r="D28" s="55"/>
      <c r="E28" s="55"/>
      <c r="F28" s="55"/>
      <c r="G28" s="55"/>
      <c r="H28" s="55"/>
      <c r="I28" s="55"/>
      <c r="J28" s="55"/>
      <c r="K28" s="55"/>
      <c r="L28" s="19"/>
      <c r="M28" s="19"/>
      <c r="N28" s="19"/>
      <c r="O28" s="19"/>
      <c r="P28" s="19"/>
      <c r="R28" s="5"/>
      <c r="S28" s="5"/>
      <c r="T28" s="5"/>
    </row>
    <row r="29" spans="1:20" ht="12.75">
      <c r="A29" s="3" t="s">
        <v>23</v>
      </c>
      <c r="C29" s="53"/>
      <c r="D29" s="53"/>
      <c r="E29" s="53"/>
      <c r="F29" s="53"/>
      <c r="G29" s="53"/>
      <c r="H29" s="53"/>
      <c r="I29" s="53"/>
      <c r="J29" s="53"/>
      <c r="K29" s="53"/>
      <c r="L29" s="10"/>
      <c r="M29" s="10"/>
      <c r="N29" s="10"/>
      <c r="O29" s="10"/>
      <c r="P29" s="10"/>
      <c r="S29" s="1"/>
      <c r="T29" s="1"/>
    </row>
    <row r="30" spans="1:20" ht="13.5" thickBot="1">
      <c r="A30" t="s">
        <v>40</v>
      </c>
      <c r="C30" s="56">
        <v>147000</v>
      </c>
      <c r="D30" s="56">
        <v>147000</v>
      </c>
      <c r="E30" s="56">
        <v>147000</v>
      </c>
      <c r="F30" s="56">
        <v>147000</v>
      </c>
      <c r="G30" s="56">
        <v>147000</v>
      </c>
      <c r="H30" s="56">
        <v>147000</v>
      </c>
      <c r="I30" s="56">
        <v>147000</v>
      </c>
      <c r="J30" s="56">
        <v>147000</v>
      </c>
      <c r="K30" s="56">
        <v>147000</v>
      </c>
      <c r="L30" s="7">
        <v>141300</v>
      </c>
      <c r="M30" s="7">
        <v>135600</v>
      </c>
      <c r="N30" s="7">
        <v>129900</v>
      </c>
      <c r="O30" s="7">
        <v>124200</v>
      </c>
      <c r="P30" s="7">
        <v>118500</v>
      </c>
      <c r="Q30" s="4">
        <v>112800</v>
      </c>
      <c r="R30" s="4">
        <v>112800</v>
      </c>
      <c r="S30" s="4">
        <v>107100</v>
      </c>
      <c r="T30" s="4">
        <v>101400</v>
      </c>
    </row>
    <row r="31" spans="1:20" s="3" customFormat="1" ht="12.75">
      <c r="A31" s="3" t="s">
        <v>41</v>
      </c>
      <c r="B31" s="24"/>
      <c r="C31" s="55">
        <f aca="true" t="shared" si="8" ref="C31:I31">C30</f>
        <v>147000</v>
      </c>
      <c r="D31" s="55">
        <f t="shared" si="8"/>
        <v>147000</v>
      </c>
      <c r="E31" s="55">
        <f t="shared" si="8"/>
        <v>147000</v>
      </c>
      <c r="F31" s="55">
        <f t="shared" si="8"/>
        <v>147000</v>
      </c>
      <c r="G31" s="55">
        <f t="shared" si="8"/>
        <v>147000</v>
      </c>
      <c r="H31" s="55">
        <f t="shared" si="8"/>
        <v>147000</v>
      </c>
      <c r="I31" s="55">
        <f t="shared" si="8"/>
        <v>147000</v>
      </c>
      <c r="J31" s="55">
        <f aca="true" t="shared" si="9" ref="J31:O31">J30</f>
        <v>147000</v>
      </c>
      <c r="K31" s="55">
        <f t="shared" si="9"/>
        <v>147000</v>
      </c>
      <c r="L31" s="19">
        <f t="shared" si="9"/>
        <v>141300</v>
      </c>
      <c r="M31" s="19">
        <f t="shared" si="9"/>
        <v>135600</v>
      </c>
      <c r="N31" s="19">
        <f t="shared" si="9"/>
        <v>129900</v>
      </c>
      <c r="O31" s="19">
        <f t="shared" si="9"/>
        <v>124200</v>
      </c>
      <c r="P31" s="19">
        <v>118500</v>
      </c>
      <c r="Q31" s="5">
        <v>112800</v>
      </c>
      <c r="R31" s="5">
        <f>R30</f>
        <v>112800</v>
      </c>
      <c r="S31" s="5">
        <f>S30</f>
        <v>107100</v>
      </c>
      <c r="T31" s="5">
        <f>T30</f>
        <v>101400</v>
      </c>
    </row>
    <row r="32" spans="3:20" ht="12.75">
      <c r="C32" s="53"/>
      <c r="D32" s="53"/>
      <c r="E32" s="53"/>
      <c r="F32" s="53"/>
      <c r="G32" s="53"/>
      <c r="H32" s="53"/>
      <c r="I32" s="53"/>
      <c r="J32" s="53"/>
      <c r="K32" s="53"/>
      <c r="L32" s="10"/>
      <c r="M32" s="10"/>
      <c r="N32" s="10"/>
      <c r="O32" s="10"/>
      <c r="P32" s="10"/>
      <c r="S32" s="1"/>
      <c r="T32" s="1"/>
    </row>
    <row r="33" spans="1:20" ht="12.75">
      <c r="A33" s="3" t="s">
        <v>24</v>
      </c>
      <c r="C33" s="53"/>
      <c r="D33" s="53"/>
      <c r="E33" s="53"/>
      <c r="F33" s="53"/>
      <c r="G33" s="53"/>
      <c r="H33" s="53"/>
      <c r="I33" s="53"/>
      <c r="J33" s="53"/>
      <c r="K33" s="53"/>
      <c r="L33" s="10"/>
      <c r="M33" s="10"/>
      <c r="N33" s="10"/>
      <c r="O33" s="10"/>
      <c r="P33" s="10"/>
      <c r="S33" s="1"/>
      <c r="T33" s="1"/>
    </row>
    <row r="34" spans="1:20" ht="13.5" thickBot="1">
      <c r="A34" t="s">
        <v>42</v>
      </c>
      <c r="B34" s="23">
        <v>4</v>
      </c>
      <c r="C34" s="56">
        <v>19743</v>
      </c>
      <c r="D34" s="56">
        <v>22155</v>
      </c>
      <c r="E34" s="56">
        <v>24567</v>
      </c>
      <c r="F34" s="56">
        <v>106979</v>
      </c>
      <c r="G34" s="56">
        <v>169391</v>
      </c>
      <c r="H34" s="56">
        <v>312000</v>
      </c>
      <c r="I34" s="56">
        <v>315200</v>
      </c>
      <c r="J34" s="56">
        <v>418950</v>
      </c>
      <c r="K34" s="56">
        <v>460000</v>
      </c>
      <c r="L34" s="7">
        <v>500000</v>
      </c>
      <c r="M34" s="7">
        <v>572967</v>
      </c>
      <c r="N34" s="7">
        <v>682252</v>
      </c>
      <c r="O34" s="7">
        <v>698122</v>
      </c>
      <c r="P34" s="7">
        <v>698122</v>
      </c>
      <c r="Q34" s="4">
        <v>708542</v>
      </c>
      <c r="R34" s="4">
        <v>718962</v>
      </c>
      <c r="S34" s="4">
        <v>843533</v>
      </c>
      <c r="T34" s="4">
        <v>985307</v>
      </c>
    </row>
    <row r="35" spans="1:20" s="3" customFormat="1" ht="12.75">
      <c r="A35" s="3" t="s">
        <v>43</v>
      </c>
      <c r="B35" s="24"/>
      <c r="C35" s="55">
        <f aca="true" t="shared" si="10" ref="C35:I35">C34</f>
        <v>19743</v>
      </c>
      <c r="D35" s="55">
        <f t="shared" si="10"/>
        <v>22155</v>
      </c>
      <c r="E35" s="55">
        <f t="shared" si="10"/>
        <v>24567</v>
      </c>
      <c r="F35" s="55">
        <f t="shared" si="10"/>
        <v>106979</v>
      </c>
      <c r="G35" s="55">
        <f t="shared" si="10"/>
        <v>169391</v>
      </c>
      <c r="H35" s="55">
        <f t="shared" si="10"/>
        <v>312000</v>
      </c>
      <c r="I35" s="55">
        <f t="shared" si="10"/>
        <v>315200</v>
      </c>
      <c r="J35" s="55">
        <f aca="true" t="shared" si="11" ref="J35:O35">J34</f>
        <v>418950</v>
      </c>
      <c r="K35" s="55">
        <f t="shared" si="11"/>
        <v>460000</v>
      </c>
      <c r="L35" s="19">
        <f t="shared" si="11"/>
        <v>500000</v>
      </c>
      <c r="M35" s="19">
        <f t="shared" si="11"/>
        <v>572967</v>
      </c>
      <c r="N35" s="19">
        <f t="shared" si="11"/>
        <v>682252</v>
      </c>
      <c r="O35" s="19">
        <f t="shared" si="11"/>
        <v>698122</v>
      </c>
      <c r="P35" s="19">
        <v>698122</v>
      </c>
      <c r="Q35" s="5">
        <v>708542</v>
      </c>
      <c r="R35" s="5">
        <f>R34</f>
        <v>718962</v>
      </c>
      <c r="S35" s="5">
        <f>S34</f>
        <v>843533</v>
      </c>
      <c r="T35" s="5">
        <f>T34</f>
        <v>985307</v>
      </c>
    </row>
    <row r="36" spans="2:20" s="3" customFormat="1" ht="12.75">
      <c r="B36" s="24"/>
      <c r="C36" s="55"/>
      <c r="D36" s="55"/>
      <c r="E36" s="55"/>
      <c r="F36" s="55"/>
      <c r="G36" s="55"/>
      <c r="H36" s="55"/>
      <c r="I36" s="55"/>
      <c r="J36" s="55"/>
      <c r="K36" s="55"/>
      <c r="L36" s="19"/>
      <c r="M36" s="19"/>
      <c r="N36" s="19"/>
      <c r="O36" s="19"/>
      <c r="P36" s="19"/>
      <c r="R36" s="5"/>
      <c r="S36" s="5"/>
      <c r="T36" s="5"/>
    </row>
    <row r="37" spans="1:20" s="3" customFormat="1" ht="12.75">
      <c r="A37" s="3" t="s">
        <v>25</v>
      </c>
      <c r="B37" s="24"/>
      <c r="C37" s="55"/>
      <c r="D37" s="55"/>
      <c r="E37" s="55"/>
      <c r="F37" s="55"/>
      <c r="G37" s="55"/>
      <c r="H37" s="55"/>
      <c r="I37" s="55"/>
      <c r="J37" s="55"/>
      <c r="K37" s="55"/>
      <c r="L37" s="19"/>
      <c r="M37" s="19"/>
      <c r="N37" s="19"/>
      <c r="O37" s="19"/>
      <c r="P37" s="19"/>
      <c r="R37" s="5"/>
      <c r="S37" s="5"/>
      <c r="T37" s="5"/>
    </row>
    <row r="38" spans="1:20" ht="12.75">
      <c r="A38" t="s">
        <v>44</v>
      </c>
      <c r="C38" s="53"/>
      <c r="D38" s="53"/>
      <c r="E38" s="53"/>
      <c r="F38" s="53"/>
      <c r="G38" s="53"/>
      <c r="H38" s="53"/>
      <c r="I38" s="53"/>
      <c r="J38" s="53"/>
      <c r="K38" s="53"/>
      <c r="L38" s="10"/>
      <c r="M38" s="10"/>
      <c r="N38" s="10"/>
      <c r="O38" s="10"/>
      <c r="P38" s="10"/>
      <c r="R38" s="1">
        <v>0</v>
      </c>
      <c r="S38" s="1">
        <v>0</v>
      </c>
      <c r="T38" s="1">
        <v>19546</v>
      </c>
    </row>
    <row r="39" spans="1:20" ht="12.75">
      <c r="A39" t="s">
        <v>45</v>
      </c>
      <c r="C39" s="53">
        <v>253</v>
      </c>
      <c r="D39" s="53">
        <v>254</v>
      </c>
      <c r="E39" s="53">
        <v>254</v>
      </c>
      <c r="F39" s="53">
        <v>245</v>
      </c>
      <c r="G39" s="53">
        <v>236</v>
      </c>
      <c r="H39" s="53">
        <v>417</v>
      </c>
      <c r="I39" s="53">
        <v>416</v>
      </c>
      <c r="J39" s="53">
        <v>891</v>
      </c>
      <c r="K39" s="53">
        <v>1262</v>
      </c>
      <c r="L39" s="10">
        <v>1262</v>
      </c>
      <c r="M39" s="10">
        <v>10124</v>
      </c>
      <c r="N39" s="10">
        <v>12572</v>
      </c>
      <c r="O39" s="10">
        <v>8093</v>
      </c>
      <c r="P39" s="10">
        <v>45928</v>
      </c>
      <c r="Q39" s="1">
        <v>86134</v>
      </c>
      <c r="R39" s="1">
        <v>86804</v>
      </c>
      <c r="S39" s="1">
        <v>30459</v>
      </c>
      <c r="T39" s="1">
        <v>28870</v>
      </c>
    </row>
    <row r="40" spans="1:20" ht="12.75">
      <c r="A40" t="s">
        <v>46</v>
      </c>
      <c r="C40" s="53"/>
      <c r="D40" s="53"/>
      <c r="E40" s="53"/>
      <c r="F40" s="53"/>
      <c r="G40" s="53"/>
      <c r="H40" s="53"/>
      <c r="I40" s="53"/>
      <c r="J40" s="53"/>
      <c r="K40" s="53"/>
      <c r="L40" s="10"/>
      <c r="M40" s="10"/>
      <c r="N40" s="10"/>
      <c r="O40" s="10"/>
      <c r="P40" s="10"/>
      <c r="R40" s="1">
        <v>0</v>
      </c>
      <c r="S40" s="1">
        <v>39694</v>
      </c>
      <c r="T40" s="1">
        <v>0</v>
      </c>
    </row>
    <row r="41" spans="1:20" ht="13.5" thickBot="1">
      <c r="A41" t="s">
        <v>47</v>
      </c>
      <c r="B41" s="23">
        <v>5</v>
      </c>
      <c r="C41" s="56">
        <v>39521</v>
      </c>
      <c r="D41" s="56">
        <v>41470</v>
      </c>
      <c r="E41" s="56">
        <v>88079</v>
      </c>
      <c r="F41" s="56">
        <v>37476</v>
      </c>
      <c r="G41" s="56">
        <v>91922</v>
      </c>
      <c r="H41" s="56">
        <v>31546</v>
      </c>
      <c r="I41" s="56">
        <v>60289</v>
      </c>
      <c r="J41" s="56">
        <v>53826</v>
      </c>
      <c r="K41" s="56">
        <v>62705</v>
      </c>
      <c r="L41" s="7">
        <v>48958</v>
      </c>
      <c r="M41" s="7">
        <v>41693</v>
      </c>
      <c r="N41" s="7">
        <v>52507</v>
      </c>
      <c r="O41" s="7">
        <v>67773</v>
      </c>
      <c r="P41" s="7">
        <v>59452</v>
      </c>
      <c r="Q41" s="4">
        <v>76730</v>
      </c>
      <c r="R41" s="4">
        <v>322500</v>
      </c>
      <c r="S41" s="4">
        <v>177042</v>
      </c>
      <c r="T41" s="4">
        <v>29394</v>
      </c>
    </row>
    <row r="42" spans="1:20" s="3" customFormat="1" ht="12.75">
      <c r="A42" s="3" t="s">
        <v>48</v>
      </c>
      <c r="B42" s="24"/>
      <c r="C42" s="55">
        <f aca="true" t="shared" si="12" ref="C42:K42">SUM(C39:C41)</f>
        <v>39774</v>
      </c>
      <c r="D42" s="55">
        <f t="shared" si="12"/>
        <v>41724</v>
      </c>
      <c r="E42" s="55">
        <f t="shared" si="12"/>
        <v>88333</v>
      </c>
      <c r="F42" s="55">
        <f t="shared" si="12"/>
        <v>37721</v>
      </c>
      <c r="G42" s="55">
        <f t="shared" si="12"/>
        <v>92158</v>
      </c>
      <c r="H42" s="55">
        <f t="shared" si="12"/>
        <v>31963</v>
      </c>
      <c r="I42" s="55">
        <f t="shared" si="12"/>
        <v>60705</v>
      </c>
      <c r="J42" s="55">
        <f t="shared" si="12"/>
        <v>54717</v>
      </c>
      <c r="K42" s="55">
        <f t="shared" si="12"/>
        <v>63967</v>
      </c>
      <c r="L42" s="5">
        <f aca="true" t="shared" si="13" ref="L42:Q42">SUM(L39:L41)</f>
        <v>50220</v>
      </c>
      <c r="M42" s="5">
        <f t="shared" si="13"/>
        <v>51817</v>
      </c>
      <c r="N42" s="5">
        <f t="shared" si="13"/>
        <v>65079</v>
      </c>
      <c r="O42" s="5">
        <f t="shared" si="13"/>
        <v>75866</v>
      </c>
      <c r="P42" s="5">
        <f t="shared" si="13"/>
        <v>105380</v>
      </c>
      <c r="Q42" s="5">
        <f t="shared" si="13"/>
        <v>162864</v>
      </c>
      <c r="R42" s="5">
        <f>R38+R39+R40+R41</f>
        <v>409304</v>
      </c>
      <c r="S42" s="5">
        <f>S38+S39+S40+S41</f>
        <v>247195</v>
      </c>
      <c r="T42" s="5">
        <f>T38+T39+T40+T41</f>
        <v>77810</v>
      </c>
    </row>
    <row r="43" spans="3:20" ht="12.75">
      <c r="C43" s="53"/>
      <c r="D43" s="53"/>
      <c r="E43" s="53"/>
      <c r="F43" s="53"/>
      <c r="G43" s="53"/>
      <c r="H43" s="53"/>
      <c r="I43" s="53"/>
      <c r="J43" s="53"/>
      <c r="K43" s="53"/>
      <c r="L43" s="10"/>
      <c r="M43" s="10"/>
      <c r="N43" s="10"/>
      <c r="O43" s="10"/>
      <c r="P43" s="10"/>
      <c r="S43" s="1"/>
      <c r="T43" s="1"/>
    </row>
    <row r="44" spans="1:20" s="3" customFormat="1" ht="12.75">
      <c r="A44" s="3" t="s">
        <v>49</v>
      </c>
      <c r="B44" s="24"/>
      <c r="C44" s="55">
        <f>C27+C31+C35+C42</f>
        <v>1267051</v>
      </c>
      <c r="D44" s="55">
        <f>D27+D31+D35+D42</f>
        <v>1195592</v>
      </c>
      <c r="E44" s="55">
        <f>E27+E31+E35+E42</f>
        <v>1191253</v>
      </c>
      <c r="F44" s="55">
        <f aca="true" t="shared" si="14" ref="F44:K44">F27+F31+F35+F42</f>
        <v>1177955</v>
      </c>
      <c r="G44" s="55">
        <f t="shared" si="14"/>
        <v>1334327</v>
      </c>
      <c r="H44" s="55">
        <f t="shared" si="14"/>
        <v>1391670</v>
      </c>
      <c r="I44" s="55">
        <f t="shared" si="14"/>
        <v>1402794</v>
      </c>
      <c r="J44" s="55">
        <f t="shared" si="14"/>
        <v>1458785</v>
      </c>
      <c r="K44" s="55">
        <f t="shared" si="14"/>
        <v>1454132</v>
      </c>
      <c r="L44" s="19">
        <f aca="true" t="shared" si="15" ref="L44:Q44">L27+L31+L35+L42</f>
        <v>1545524</v>
      </c>
      <c r="M44" s="19">
        <f t="shared" si="15"/>
        <v>1558337</v>
      </c>
      <c r="N44" s="19">
        <f t="shared" si="15"/>
        <v>1700694</v>
      </c>
      <c r="O44" s="19">
        <f t="shared" si="15"/>
        <v>1677559.25</v>
      </c>
      <c r="P44" s="19">
        <f t="shared" si="15"/>
        <v>1632797</v>
      </c>
      <c r="Q44" s="5">
        <f t="shared" si="15"/>
        <v>1608284</v>
      </c>
      <c r="R44" s="5">
        <f>R27+R31+R35+R42</f>
        <v>1858559</v>
      </c>
      <c r="S44" s="5">
        <f>S27+S31+S35+S42</f>
        <v>1854068</v>
      </c>
      <c r="T44" s="5">
        <f>T27+T31+T35+T42</f>
        <v>2001825</v>
      </c>
    </row>
    <row r="45" spans="19:20" ht="12.75">
      <c r="S45" s="1"/>
      <c r="T45" s="1"/>
    </row>
    <row r="46" spans="1:20" s="3" customFormat="1" ht="12.75">
      <c r="A46" s="35" t="s">
        <v>52</v>
      </c>
      <c r="B46" s="24"/>
      <c r="C46" s="58"/>
      <c r="D46" s="58"/>
      <c r="E46" s="58"/>
      <c r="F46" s="58"/>
      <c r="G46" s="58"/>
      <c r="H46" s="58"/>
      <c r="I46" s="58"/>
      <c r="J46" s="58"/>
      <c r="K46" s="58"/>
      <c r="L46" s="34"/>
      <c r="M46" s="34"/>
      <c r="N46" s="34"/>
      <c r="O46" s="34"/>
      <c r="P46" s="34"/>
      <c r="Q46" s="34"/>
      <c r="R46" s="48"/>
      <c r="S46" s="10"/>
      <c r="T46" s="10"/>
    </row>
    <row r="47" ht="12.75">
      <c r="A47" t="s">
        <v>85</v>
      </c>
    </row>
  </sheetData>
  <sheetProtection/>
  <printOptions/>
  <pageMargins left="0.7" right="0.45" top="1" bottom="1" header="0.5" footer="0.5"/>
  <pageSetup horizontalDpi="300" verticalDpi="300" orientation="portrait" paperSize="9" r:id="rId1"/>
  <headerFooter alignWithMargins="0">
    <oddHeader>&amp;LBostadrättsföreningen Kattrumpan 7
Org nr 716416-5487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9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28.140625" style="0" customWidth="1"/>
    <col min="2" max="2" width="6.8515625" style="0" customWidth="1"/>
    <col min="3" max="4" width="12.140625" style="0" customWidth="1"/>
    <col min="5" max="10" width="11.421875" style="0" customWidth="1"/>
    <col min="11" max="14" width="11.140625" style="37" customWidth="1"/>
    <col min="15" max="17" width="9.7109375" style="0" customWidth="1"/>
    <col min="18" max="18" width="11.140625" style="1" customWidth="1"/>
    <col min="19" max="19" width="2.421875" style="0" customWidth="1"/>
    <col min="20" max="20" width="11.00390625" style="0" customWidth="1"/>
    <col min="21" max="21" width="2.57421875" style="0" customWidth="1"/>
    <col min="22" max="22" width="11.421875" style="0" customWidth="1"/>
  </cols>
  <sheetData>
    <row r="1" spans="16:17" ht="12.75">
      <c r="P1" s="35" t="s">
        <v>72</v>
      </c>
      <c r="Q1" s="35" t="s">
        <v>73</v>
      </c>
    </row>
    <row r="2" spans="1:22" s="2" customFormat="1" ht="23.25">
      <c r="A2" s="2" t="s">
        <v>93</v>
      </c>
      <c r="K2" s="38"/>
      <c r="L2" s="38"/>
      <c r="M2" s="38"/>
      <c r="N2" s="38"/>
      <c r="R2" s="1"/>
      <c r="S2"/>
      <c r="T2"/>
      <c r="U2"/>
      <c r="V2"/>
    </row>
    <row r="4" spans="1:22" ht="23.25">
      <c r="A4" t="s">
        <v>71</v>
      </c>
      <c r="K4" s="37" t="s">
        <v>88</v>
      </c>
      <c r="R4" s="62"/>
      <c r="S4" s="2"/>
      <c r="T4" s="2"/>
      <c r="U4" s="2"/>
      <c r="V4" s="2"/>
    </row>
    <row r="5" spans="1:22" ht="12.75">
      <c r="A5" t="s">
        <v>54</v>
      </c>
      <c r="V5" s="12"/>
    </row>
    <row r="7" ht="12.75">
      <c r="A7" s="13" t="s">
        <v>55</v>
      </c>
    </row>
    <row r="8" ht="12.75">
      <c r="A8" t="s">
        <v>90</v>
      </c>
    </row>
    <row r="9" spans="3:22" ht="12.75">
      <c r="C9" s="39">
        <v>2018</v>
      </c>
      <c r="D9" s="39">
        <v>2017</v>
      </c>
      <c r="E9" s="39">
        <v>2016</v>
      </c>
      <c r="F9" s="39">
        <v>2015</v>
      </c>
      <c r="G9" s="39">
        <v>2014</v>
      </c>
      <c r="H9" s="39">
        <v>2013</v>
      </c>
      <c r="I9" s="39">
        <v>2012</v>
      </c>
      <c r="J9" s="39">
        <v>2011</v>
      </c>
      <c r="K9" s="39">
        <v>2010</v>
      </c>
      <c r="L9" s="39">
        <v>2009</v>
      </c>
      <c r="M9" s="39">
        <v>2008</v>
      </c>
      <c r="N9" s="39">
        <v>2007</v>
      </c>
      <c r="O9" s="3">
        <v>2006</v>
      </c>
      <c r="P9" s="3">
        <v>2005</v>
      </c>
      <c r="Q9">
        <v>2004</v>
      </c>
      <c r="R9" s="63">
        <v>2003</v>
      </c>
      <c r="T9" s="13">
        <v>2002</v>
      </c>
      <c r="V9" s="13">
        <v>2001</v>
      </c>
    </row>
    <row r="10" spans="1:22" ht="12.75">
      <c r="A10" t="s">
        <v>56</v>
      </c>
      <c r="C10" s="37">
        <v>1898027</v>
      </c>
      <c r="D10" s="37">
        <v>1898027</v>
      </c>
      <c r="E10" s="37">
        <v>1898027</v>
      </c>
      <c r="F10" s="37">
        <v>1898027</v>
      </c>
      <c r="G10" s="37">
        <v>1898027</v>
      </c>
      <c r="H10" s="37">
        <v>1898027</v>
      </c>
      <c r="I10" s="37">
        <v>1898027</v>
      </c>
      <c r="J10" s="37">
        <v>1898027</v>
      </c>
      <c r="K10" s="37">
        <v>1898027</v>
      </c>
      <c r="L10" s="37">
        <v>1898027</v>
      </c>
      <c r="M10" s="37">
        <v>1898027</v>
      </c>
      <c r="N10" s="37">
        <v>1898027</v>
      </c>
      <c r="O10" s="1">
        <v>1898027</v>
      </c>
      <c r="P10" s="1">
        <v>1898027</v>
      </c>
      <c r="Q10" s="1">
        <v>1898027</v>
      </c>
      <c r="R10" s="1">
        <v>1898027</v>
      </c>
      <c r="T10" s="1">
        <v>1898027</v>
      </c>
      <c r="U10" s="1"/>
      <c r="V10" s="1">
        <v>1898027</v>
      </c>
    </row>
    <row r="11" spans="1:22" ht="12.75">
      <c r="A11" t="s">
        <v>57</v>
      </c>
      <c r="C11" s="37">
        <v>-1133309</v>
      </c>
      <c r="D11" s="37">
        <v>-1033309</v>
      </c>
      <c r="E11" s="37">
        <v>-933309</v>
      </c>
      <c r="F11" s="37">
        <v>-843309</v>
      </c>
      <c r="G11" s="37">
        <v>-753309</v>
      </c>
      <c r="H11" s="37">
        <v>-643309</v>
      </c>
      <c r="I11" s="37">
        <v>-605349</v>
      </c>
      <c r="J11" s="37">
        <v>-567389</v>
      </c>
      <c r="K11" s="37">
        <v>-529429</v>
      </c>
      <c r="L11" s="37">
        <v>-491469</v>
      </c>
      <c r="M11" s="37">
        <v>-453509</v>
      </c>
      <c r="N11" s="37">
        <v>-415549</v>
      </c>
      <c r="O11" s="1">
        <v>-377589</v>
      </c>
      <c r="P11" s="1">
        <v>-339993</v>
      </c>
      <c r="Q11" s="1">
        <v>-302033</v>
      </c>
      <c r="R11" s="53">
        <v>-264073</v>
      </c>
      <c r="T11" s="1">
        <v>-226113</v>
      </c>
      <c r="U11" s="1"/>
      <c r="V11" s="1">
        <v>-84339</v>
      </c>
    </row>
    <row r="12" spans="1:22" s="3" customFormat="1" ht="12.75">
      <c r="A12" s="3" t="s">
        <v>58</v>
      </c>
      <c r="C12" s="39">
        <f aca="true" t="shared" si="0" ref="C12:I12">C10+C11</f>
        <v>764718</v>
      </c>
      <c r="D12" s="39">
        <f t="shared" si="0"/>
        <v>864718</v>
      </c>
      <c r="E12" s="39">
        <f t="shared" si="0"/>
        <v>964718</v>
      </c>
      <c r="F12" s="39">
        <f t="shared" si="0"/>
        <v>1054718</v>
      </c>
      <c r="G12" s="39">
        <f t="shared" si="0"/>
        <v>1144718</v>
      </c>
      <c r="H12" s="39">
        <f t="shared" si="0"/>
        <v>1254718</v>
      </c>
      <c r="I12" s="39">
        <f t="shared" si="0"/>
        <v>1292678</v>
      </c>
      <c r="J12" s="39">
        <f aca="true" t="shared" si="1" ref="J12:P12">J10+J11</f>
        <v>1330638</v>
      </c>
      <c r="K12" s="39">
        <f t="shared" si="1"/>
        <v>1368598</v>
      </c>
      <c r="L12" s="39">
        <f t="shared" si="1"/>
        <v>1406558</v>
      </c>
      <c r="M12" s="39">
        <f t="shared" si="1"/>
        <v>1444518</v>
      </c>
      <c r="N12" s="39">
        <f t="shared" si="1"/>
        <v>1482478</v>
      </c>
      <c r="O12" s="5">
        <f t="shared" si="1"/>
        <v>1520438</v>
      </c>
      <c r="P12" s="5">
        <f t="shared" si="1"/>
        <v>1558034</v>
      </c>
      <c r="Q12" s="5">
        <v>1595994</v>
      </c>
      <c r="R12" s="19">
        <f>SUM(R10:R11)</f>
        <v>1633954</v>
      </c>
      <c r="T12" s="5">
        <f>T10+T11</f>
        <v>1671914</v>
      </c>
      <c r="U12" s="5"/>
      <c r="V12" s="5">
        <f>V10+V11</f>
        <v>1813688</v>
      </c>
    </row>
    <row r="13" spans="1:10" ht="12.75">
      <c r="A13" t="s">
        <v>77</v>
      </c>
      <c r="C13" s="37"/>
      <c r="D13" s="37"/>
      <c r="E13" s="37"/>
      <c r="F13" s="37"/>
      <c r="G13" s="37"/>
      <c r="H13" s="37"/>
      <c r="I13" s="37"/>
      <c r="J13" s="37"/>
    </row>
    <row r="14" spans="1:14" ht="12.75">
      <c r="A14" t="s">
        <v>78</v>
      </c>
      <c r="C14" s="37">
        <v>0</v>
      </c>
      <c r="D14" s="37">
        <v>0</v>
      </c>
      <c r="E14" s="37">
        <v>100000</v>
      </c>
      <c r="F14" s="37">
        <v>100000</v>
      </c>
      <c r="G14" s="37">
        <v>100000</v>
      </c>
      <c r="H14" s="37">
        <v>100000</v>
      </c>
      <c r="I14" s="37">
        <v>100000</v>
      </c>
      <c r="J14" s="37">
        <v>100000</v>
      </c>
      <c r="K14" s="37">
        <v>100000</v>
      </c>
      <c r="L14" s="37">
        <v>100000</v>
      </c>
      <c r="M14" s="37">
        <v>100000</v>
      </c>
      <c r="N14" s="37">
        <v>100000</v>
      </c>
    </row>
    <row r="15" spans="1:22" ht="12.75">
      <c r="A15" t="s">
        <v>57</v>
      </c>
      <c r="C15" s="37">
        <v>0</v>
      </c>
      <c r="D15" s="37">
        <v>0</v>
      </c>
      <c r="E15" s="37">
        <v>-100000</v>
      </c>
      <c r="F15" s="37">
        <v>-90000</v>
      </c>
      <c r="G15" s="37">
        <v>-80000</v>
      </c>
      <c r="H15" s="37">
        <v>-70000</v>
      </c>
      <c r="I15" s="37">
        <v>-60000</v>
      </c>
      <c r="J15" s="37">
        <v>-50000</v>
      </c>
      <c r="K15" s="37">
        <v>-40000</v>
      </c>
      <c r="L15" s="37">
        <v>-30000</v>
      </c>
      <c r="M15" s="37">
        <v>-20000</v>
      </c>
      <c r="N15" s="37">
        <v>-10000</v>
      </c>
      <c r="T15" s="1"/>
      <c r="U15" s="1"/>
      <c r="V15" s="1"/>
    </row>
    <row r="16" spans="1:22" ht="12.75">
      <c r="A16" s="3" t="s">
        <v>58</v>
      </c>
      <c r="C16" s="39">
        <f aca="true" t="shared" si="2" ref="C16:H16">SUM(C14:C15)</f>
        <v>0</v>
      </c>
      <c r="D16" s="39">
        <f t="shared" si="2"/>
        <v>0</v>
      </c>
      <c r="E16" s="39">
        <f t="shared" si="2"/>
        <v>0</v>
      </c>
      <c r="F16" s="39">
        <f t="shared" si="2"/>
        <v>10000</v>
      </c>
      <c r="G16" s="39">
        <f t="shared" si="2"/>
        <v>20000</v>
      </c>
      <c r="H16" s="39">
        <f t="shared" si="2"/>
        <v>30000</v>
      </c>
      <c r="I16" s="39">
        <f aca="true" t="shared" si="3" ref="I16:N16">SUM(I14:I15)</f>
        <v>40000</v>
      </c>
      <c r="J16" s="39">
        <f t="shared" si="3"/>
        <v>50000</v>
      </c>
      <c r="K16" s="39">
        <f t="shared" si="3"/>
        <v>60000</v>
      </c>
      <c r="L16" s="39">
        <f t="shared" si="3"/>
        <v>70000</v>
      </c>
      <c r="M16" s="39">
        <f t="shared" si="3"/>
        <v>80000</v>
      </c>
      <c r="N16" s="39">
        <f t="shared" si="3"/>
        <v>90000</v>
      </c>
      <c r="R16" s="15"/>
      <c r="T16" s="1"/>
      <c r="U16" s="1"/>
      <c r="V16" s="1"/>
    </row>
    <row r="17" spans="1:22" ht="12.75">
      <c r="A17" s="13" t="s">
        <v>59</v>
      </c>
      <c r="B17" s="13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13"/>
      <c r="P17" s="13"/>
      <c r="Q17" s="13"/>
      <c r="T17" s="1"/>
      <c r="U17" s="1"/>
      <c r="V17" s="1"/>
    </row>
    <row r="18" spans="1:22" ht="12.75">
      <c r="A18" t="s">
        <v>69</v>
      </c>
      <c r="C18" s="37"/>
      <c r="D18" s="37"/>
      <c r="E18" s="37"/>
      <c r="F18" s="37"/>
      <c r="G18" s="37"/>
      <c r="H18" s="37"/>
      <c r="I18" s="37"/>
      <c r="J18" s="37"/>
      <c r="T18" s="1"/>
      <c r="U18" s="1"/>
      <c r="V18" s="1"/>
    </row>
    <row r="19" spans="3:10" ht="12.75">
      <c r="C19" s="37"/>
      <c r="D19" s="37"/>
      <c r="E19" s="37"/>
      <c r="F19" s="37"/>
      <c r="G19" s="37"/>
      <c r="H19" s="37"/>
      <c r="I19" s="37"/>
      <c r="J19" s="37"/>
    </row>
    <row r="20" spans="1:22" ht="12.75">
      <c r="A20" s="13" t="s">
        <v>84</v>
      </c>
      <c r="B20" s="13"/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8625</v>
      </c>
      <c r="M20" s="40">
        <v>738</v>
      </c>
      <c r="N20" s="40">
        <v>3938</v>
      </c>
      <c r="O20" s="15">
        <v>3594</v>
      </c>
      <c r="P20" s="15">
        <v>3063</v>
      </c>
      <c r="Q20" s="9">
        <v>5688</v>
      </c>
      <c r="R20" s="9">
        <v>8532</v>
      </c>
      <c r="T20" s="1">
        <v>4156</v>
      </c>
      <c r="U20" s="1"/>
      <c r="V20" s="1">
        <v>7656</v>
      </c>
    </row>
    <row r="21" spans="3:22" ht="12.75">
      <c r="C21" s="37"/>
      <c r="D21" s="37"/>
      <c r="E21" s="37"/>
      <c r="F21" s="37"/>
      <c r="G21" s="37"/>
      <c r="H21" s="37"/>
      <c r="I21" s="37"/>
      <c r="J21" s="37"/>
      <c r="O21" s="1"/>
      <c r="P21" s="1"/>
      <c r="T21" s="1"/>
      <c r="U21" s="1"/>
      <c r="V21" s="15"/>
    </row>
    <row r="22" spans="1:22" ht="12.75">
      <c r="A22" s="13" t="s">
        <v>60</v>
      </c>
      <c r="B22" s="16" t="s">
        <v>68</v>
      </c>
      <c r="C22" s="41" t="s">
        <v>94</v>
      </c>
      <c r="D22" s="41" t="s">
        <v>94</v>
      </c>
      <c r="E22" s="41" t="s">
        <v>94</v>
      </c>
      <c r="F22" s="41"/>
      <c r="G22" s="41"/>
      <c r="H22" s="41"/>
      <c r="I22" s="41"/>
      <c r="J22" s="41"/>
      <c r="K22" s="41"/>
      <c r="L22" s="41"/>
      <c r="M22" s="41"/>
      <c r="N22" s="41"/>
      <c r="O22" s="20"/>
      <c r="P22" s="20"/>
      <c r="Q22" s="16"/>
      <c r="R22" s="20"/>
      <c r="T22" s="15"/>
      <c r="U22" s="1"/>
      <c r="V22" s="1">
        <v>760642</v>
      </c>
    </row>
    <row r="23" spans="1:22" ht="12.75">
      <c r="A23" t="s">
        <v>83</v>
      </c>
      <c r="B23" s="27">
        <v>0.0175</v>
      </c>
      <c r="C23" s="37">
        <v>19743</v>
      </c>
      <c r="D23" s="37">
        <v>22155</v>
      </c>
      <c r="E23" s="37">
        <v>24567</v>
      </c>
      <c r="F23" s="37">
        <v>106979</v>
      </c>
      <c r="G23" s="37">
        <v>169391</v>
      </c>
      <c r="H23" s="37">
        <v>315200</v>
      </c>
      <c r="I23" s="37">
        <v>315200</v>
      </c>
      <c r="J23" s="37">
        <v>418950</v>
      </c>
      <c r="K23" s="37">
        <v>460000</v>
      </c>
      <c r="L23" s="37">
        <v>500000</v>
      </c>
      <c r="M23" s="37">
        <v>572967</v>
      </c>
      <c r="N23" s="37">
        <v>682252</v>
      </c>
      <c r="O23" s="1">
        <v>698122</v>
      </c>
      <c r="P23" s="1">
        <v>698122</v>
      </c>
      <c r="Q23" s="10">
        <v>708542</v>
      </c>
      <c r="R23" s="1">
        <v>718962</v>
      </c>
      <c r="T23" s="1">
        <v>739802</v>
      </c>
      <c r="U23" s="1"/>
      <c r="V23" s="1">
        <v>113290</v>
      </c>
    </row>
    <row r="24" spans="2:23" ht="12.75">
      <c r="B24" s="14"/>
      <c r="C24" s="37"/>
      <c r="D24" s="37"/>
      <c r="E24" s="37"/>
      <c r="F24" s="37"/>
      <c r="G24" s="37"/>
      <c r="H24" s="37"/>
      <c r="I24" s="37"/>
      <c r="J24" s="37"/>
      <c r="O24" s="1"/>
      <c r="P24" s="1"/>
      <c r="Q24" s="10"/>
      <c r="R24" s="1">
        <v>0</v>
      </c>
      <c r="T24" s="1">
        <v>103371</v>
      </c>
      <c r="U24" s="1"/>
      <c r="V24" s="1">
        <v>111375</v>
      </c>
      <c r="W24" s="1"/>
    </row>
    <row r="25" spans="1:22" ht="12.75">
      <c r="A25" s="3" t="s">
        <v>66</v>
      </c>
      <c r="C25" s="39">
        <f aca="true" t="shared" si="4" ref="C25:I25">SUM(C23:C24)</f>
        <v>19743</v>
      </c>
      <c r="D25" s="39">
        <f t="shared" si="4"/>
        <v>22155</v>
      </c>
      <c r="E25" s="39">
        <f t="shared" si="4"/>
        <v>24567</v>
      </c>
      <c r="F25" s="39">
        <f t="shared" si="4"/>
        <v>106979</v>
      </c>
      <c r="G25" s="39">
        <f t="shared" si="4"/>
        <v>169391</v>
      </c>
      <c r="H25" s="39">
        <f t="shared" si="4"/>
        <v>315200</v>
      </c>
      <c r="I25" s="39">
        <f t="shared" si="4"/>
        <v>315200</v>
      </c>
      <c r="J25" s="39">
        <f aca="true" t="shared" si="5" ref="J25:P25">SUM(J23:J24)</f>
        <v>418950</v>
      </c>
      <c r="K25" s="39">
        <f>SUM(K23:K24)</f>
        <v>460000</v>
      </c>
      <c r="L25" s="39">
        <f t="shared" si="5"/>
        <v>500000</v>
      </c>
      <c r="M25" s="39">
        <f t="shared" si="5"/>
        <v>572967</v>
      </c>
      <c r="N25" s="39">
        <f t="shared" si="5"/>
        <v>682252</v>
      </c>
      <c r="O25" s="5">
        <f t="shared" si="5"/>
        <v>698122</v>
      </c>
      <c r="P25" s="5">
        <f t="shared" si="5"/>
        <v>698122</v>
      </c>
      <c r="Q25" s="19">
        <v>708542</v>
      </c>
      <c r="R25" s="5">
        <f>SUM(R23:R24)</f>
        <v>718962</v>
      </c>
      <c r="S25" s="3"/>
      <c r="T25" s="5">
        <f>SUM(T23:T24)</f>
        <v>843173</v>
      </c>
      <c r="U25" s="5"/>
      <c r="V25" s="5">
        <f>SUM(V22:V24)</f>
        <v>985307</v>
      </c>
    </row>
    <row r="26" spans="3:16" ht="12.75">
      <c r="C26" s="37"/>
      <c r="D26" s="37"/>
      <c r="E26" s="37"/>
      <c r="F26" s="37"/>
      <c r="G26" s="37"/>
      <c r="H26" s="37"/>
      <c r="I26" s="37"/>
      <c r="J26" s="37"/>
      <c r="O26" s="1"/>
      <c r="P26" s="1"/>
    </row>
    <row r="27" spans="1:16" ht="12.75">
      <c r="A27" s="13" t="s">
        <v>61</v>
      </c>
      <c r="C27" s="37"/>
      <c r="D27" s="37"/>
      <c r="E27" s="37"/>
      <c r="F27" s="37"/>
      <c r="G27" s="37"/>
      <c r="H27" s="37"/>
      <c r="I27" s="37"/>
      <c r="J27" s="37"/>
      <c r="O27" s="1"/>
      <c r="P27" s="1"/>
    </row>
    <row r="28" spans="1:22" ht="12.75">
      <c r="A28" t="s">
        <v>75</v>
      </c>
      <c r="C28" s="37">
        <v>6539</v>
      </c>
      <c r="D28" s="37">
        <v>5864</v>
      </c>
      <c r="E28" s="37">
        <v>56639</v>
      </c>
      <c r="F28" s="37">
        <v>6036</v>
      </c>
      <c r="G28" s="37">
        <v>5100</v>
      </c>
      <c r="H28" s="37">
        <v>8188</v>
      </c>
      <c r="I28" s="37">
        <v>25300</v>
      </c>
      <c r="J28" s="37">
        <v>25300</v>
      </c>
      <c r="K28" s="37">
        <v>30314</v>
      </c>
      <c r="L28" s="37">
        <v>22656</v>
      </c>
      <c r="M28" s="37">
        <v>22683</v>
      </c>
      <c r="N28" s="37">
        <v>21811</v>
      </c>
      <c r="O28" s="1">
        <v>25823</v>
      </c>
      <c r="P28" s="1">
        <v>9000</v>
      </c>
      <c r="Q28" s="1">
        <v>30789</v>
      </c>
      <c r="R28" s="9">
        <v>245000</v>
      </c>
      <c r="T28" s="1">
        <v>150000</v>
      </c>
      <c r="V28" s="1">
        <v>0</v>
      </c>
    </row>
    <row r="29" spans="1:22" ht="12.75">
      <c r="A29" t="s">
        <v>62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4000</v>
      </c>
      <c r="O29" s="1">
        <v>4500</v>
      </c>
      <c r="P29" s="1">
        <v>3063</v>
      </c>
      <c r="Q29" s="1">
        <v>6000</v>
      </c>
      <c r="R29" s="9">
        <v>6000</v>
      </c>
      <c r="T29" s="1">
        <v>6000</v>
      </c>
      <c r="V29" s="1">
        <v>9500</v>
      </c>
    </row>
    <row r="30" spans="1:22" ht="12.75">
      <c r="A30" t="s">
        <v>63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1">
        <v>0</v>
      </c>
      <c r="P30" s="1">
        <v>0</v>
      </c>
      <c r="Q30" s="1">
        <v>8000</v>
      </c>
      <c r="R30" s="9">
        <v>8000</v>
      </c>
      <c r="T30" s="1">
        <v>12022</v>
      </c>
      <c r="V30" s="1">
        <v>12360</v>
      </c>
    </row>
    <row r="31" spans="1:22" ht="12.75">
      <c r="A31" t="s">
        <v>70</v>
      </c>
      <c r="C31" s="37">
        <v>7692</v>
      </c>
      <c r="D31" s="37">
        <v>7347</v>
      </c>
      <c r="E31" s="37">
        <v>0</v>
      </c>
      <c r="F31" s="37">
        <v>0</v>
      </c>
      <c r="G31" s="37">
        <v>58563</v>
      </c>
      <c r="H31" s="37">
        <v>0</v>
      </c>
      <c r="I31" s="37">
        <v>0</v>
      </c>
      <c r="J31" s="37">
        <v>0</v>
      </c>
      <c r="K31" s="37">
        <v>0</v>
      </c>
      <c r="L31" s="37">
        <v>326</v>
      </c>
      <c r="M31" s="37">
        <v>2109</v>
      </c>
      <c r="N31" s="37">
        <v>5313</v>
      </c>
      <c r="O31" s="1">
        <v>908</v>
      </c>
      <c r="P31" s="1">
        <v>11841</v>
      </c>
      <c r="R31" s="9">
        <v>63500</v>
      </c>
      <c r="T31" s="1"/>
      <c r="V31" s="1"/>
    </row>
    <row r="32" spans="1:22" ht="12.75">
      <c r="A32" t="s">
        <v>64</v>
      </c>
      <c r="C32" s="37">
        <v>25290</v>
      </c>
      <c r="D32" s="37">
        <v>28259</v>
      </c>
      <c r="E32" s="37">
        <v>31440</v>
      </c>
      <c r="F32" s="37">
        <v>31440</v>
      </c>
      <c r="G32" s="37">
        <v>28259</v>
      </c>
      <c r="H32" s="37">
        <v>23358</v>
      </c>
      <c r="I32" s="37">
        <v>28259</v>
      </c>
      <c r="J32" s="37">
        <v>28526</v>
      </c>
      <c r="K32" s="37">
        <v>32391</v>
      </c>
      <c r="L32" s="37">
        <v>25976</v>
      </c>
      <c r="M32" s="37">
        <v>26626</v>
      </c>
      <c r="N32" s="37">
        <v>21383</v>
      </c>
      <c r="O32" s="1">
        <v>36542</v>
      </c>
      <c r="P32" s="1">
        <v>35548</v>
      </c>
      <c r="Q32" s="1">
        <v>31941</v>
      </c>
      <c r="R32" s="9">
        <v>0</v>
      </c>
      <c r="T32" s="1">
        <v>9020</v>
      </c>
      <c r="V32" s="1">
        <v>6514</v>
      </c>
    </row>
    <row r="33" spans="1:22" ht="12.75">
      <c r="A33" t="s">
        <v>89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-9725</v>
      </c>
      <c r="O33" s="1"/>
      <c r="P33" s="1"/>
      <c r="Q33" s="1"/>
      <c r="R33" s="9"/>
      <c r="S33" s="3"/>
      <c r="T33" s="1"/>
      <c r="U33" s="3"/>
      <c r="V33" s="1"/>
    </row>
    <row r="34" spans="1:22" s="3" customFormat="1" ht="12.75">
      <c r="A34" s="3" t="s">
        <v>65</v>
      </c>
      <c r="C34" s="39">
        <f aca="true" t="shared" si="6" ref="C34:M34">SUM(C28:C33)</f>
        <v>39521</v>
      </c>
      <c r="D34" s="39">
        <f t="shared" si="6"/>
        <v>41470</v>
      </c>
      <c r="E34" s="39">
        <f t="shared" si="6"/>
        <v>88079</v>
      </c>
      <c r="F34" s="39">
        <f t="shared" si="6"/>
        <v>37476</v>
      </c>
      <c r="G34" s="39">
        <f t="shared" si="6"/>
        <v>91922</v>
      </c>
      <c r="H34" s="39">
        <f t="shared" si="6"/>
        <v>31546</v>
      </c>
      <c r="I34" s="39">
        <f t="shared" si="6"/>
        <v>53559</v>
      </c>
      <c r="J34" s="39">
        <f t="shared" si="6"/>
        <v>53826</v>
      </c>
      <c r="K34" s="39">
        <f t="shared" si="6"/>
        <v>62705</v>
      </c>
      <c r="L34" s="39">
        <f t="shared" si="6"/>
        <v>48958</v>
      </c>
      <c r="M34" s="39">
        <f t="shared" si="6"/>
        <v>41693</v>
      </c>
      <c r="N34" s="39">
        <f>SUM(N28:N32)</f>
        <v>52507</v>
      </c>
      <c r="O34" s="5">
        <f>SUM(O28:O32)</f>
        <v>67773</v>
      </c>
      <c r="P34" s="5">
        <f>SUM(P28:P32)</f>
        <v>59452</v>
      </c>
      <c r="Q34" s="5">
        <f>SUM(Q28:Q32)</f>
        <v>76730</v>
      </c>
      <c r="R34" s="5">
        <f>SUM(R28:R32)</f>
        <v>322500</v>
      </c>
      <c r="S34"/>
      <c r="T34" s="5">
        <f>SUM(T28:T32)</f>
        <v>177042</v>
      </c>
      <c r="V34" s="5">
        <f>SUM(V28:V32)</f>
        <v>28374</v>
      </c>
    </row>
    <row r="35" spans="18:22" ht="12.75">
      <c r="R35"/>
      <c r="T35" s="3"/>
      <c r="V35" s="3"/>
    </row>
    <row r="38" ht="12.75">
      <c r="A38" s="13" t="s">
        <v>79</v>
      </c>
    </row>
    <row r="39" spans="1:8" ht="12.75">
      <c r="A39" t="s">
        <v>80</v>
      </c>
      <c r="H39" t="s">
        <v>88</v>
      </c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&amp;LBostadrättsföreningen Kattrumpan 7
Org nr 716416-5487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hhnya</cp:lastModifiedBy>
  <cp:lastPrinted>2019-01-01T08:59:45Z</cp:lastPrinted>
  <dcterms:created xsi:type="dcterms:W3CDTF">2002-03-09T16:17:42Z</dcterms:created>
  <dcterms:modified xsi:type="dcterms:W3CDTF">2019-01-01T09:00:28Z</dcterms:modified>
  <cp:category/>
  <cp:version/>
  <cp:contentType/>
  <cp:contentStatus/>
</cp:coreProperties>
</file>